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chartsheets/sheet1.xml" ContentType="application/vnd.openxmlformats-officedocument.spreadsheetml.chartsheet+xml"/>
  <Override PartName="/xl/worksheets/sheet2.xml" ContentType="application/vnd.openxmlformats-officedocument.spreadsheetml.worksheet+xml"/>
  <Override PartName="/xl/chartsheets/sheet2.xml" ContentType="application/vnd.openxmlformats-officedocument.spreadsheetml.chartsheet+xml"/>
  <Override PartName="/xl/worksheets/sheet3.xml" ContentType="application/vnd.openxmlformats-officedocument.spreadsheetml.worksheet+xml"/>
  <Override PartName="/xl/chartsheets/sheet3.xml" ContentType="application/vnd.openxmlformats-officedocument.spreadsheetml.chartsheet+xml"/>
  <Override PartName="/xl/worksheets/sheet4.xml" ContentType="application/vnd.openxmlformats-officedocument.spreadsheetml.worksheet+xml"/>
  <Override PartName="/xl/chartsheets/sheet4.xml" ContentType="application/vnd.openxmlformats-officedocument.spreadsheetml.chartsheet+xml"/>
  <Override PartName="/xl/worksheets/sheet5.xml" ContentType="application/vnd.openxmlformats-officedocument.spreadsheetml.worksheet+xml"/>
  <Override PartName="/xl/chartsheets/sheet5.xml" ContentType="application/vnd.openxmlformats-officedocument.spreadsheetml.chartsheet+xml"/>
  <Override PartName="/xl/worksheets/sheet6.xml" ContentType="application/vnd.openxmlformats-officedocument.spreadsheetml.worksheet+xml"/>
  <Override PartName="/xl/chartsheets/sheet6.xml" ContentType="application/vnd.openxmlformats-officedocument.spreadsheetml.chartsheet+xml"/>
  <Override PartName="/xl/worksheets/sheet7.xml" ContentType="application/vnd.openxmlformats-officedocument.spreadsheetml.worksheet+xml"/>
  <Override PartName="/xl/chartsheets/sheet7.xml" ContentType="application/vnd.openxmlformats-officedocument.spreadsheetml.chartsheet+xml"/>
  <Override PartName="/xl/worksheets/sheet8.xml" ContentType="application/vnd.openxmlformats-officedocument.spreadsheetml.worksheet+xml"/>
  <Override PartName="/xl/chartsheets/sheet8.xml" ContentType="application/vnd.openxmlformats-officedocument.spreadsheetml.chartsheet+xml"/>
  <Override PartName="/xl/worksheets/sheet9.xml" ContentType="application/vnd.openxmlformats-officedocument.spreadsheetml.worksheet+xml"/>
  <Override PartName="/xl/chartsheets/sheet9.xml" ContentType="application/vnd.openxmlformats-officedocument.spreadsheetml.chartsheet+xml"/>
  <Override PartName="/xl/worksheets/sheet10.xml" ContentType="application/vnd.openxmlformats-officedocument.spreadsheetml.worksheet+xml"/>
  <Override PartName="/xl/chartsheets/sheet10.xml" ContentType="application/vnd.openxmlformats-officedocument.spreadsheetml.chartsheet+xml"/>
  <Override PartName="/xl/worksheets/sheet11.xml" ContentType="application/vnd.openxmlformats-officedocument.spreadsheetml.worksheet+xml"/>
  <Override PartName="/xl/chartsheets/sheet11.xml" ContentType="application/vnd.openxmlformats-officedocument.spreadsheetml.chartsheet+xml"/>
  <Override PartName="/xl/worksheets/sheet12.xml" ContentType="application/vnd.openxmlformats-officedocument.spreadsheetml.worksheet+xml"/>
  <Override PartName="/xl/chartsheets/sheet12.xml" ContentType="application/vnd.openxmlformats-officedocument.spreadsheetml.chartsheet+xml"/>
  <Override PartName="/xl/worksheets/sheet13.xml" ContentType="application/vnd.openxmlformats-officedocument.spreadsheetml.worksheet+xml"/>
  <Override PartName="/xl/chartsheets/sheet13.xml" ContentType="application/vnd.openxmlformats-officedocument.spreadsheetml.chartsheet+xml"/>
  <Override PartName="/xl/worksheets/sheet14.xml" ContentType="application/vnd.openxmlformats-officedocument.spreadsheetml.worksheet+xml"/>
  <Override PartName="/xl/chartsheets/sheet14.xml" ContentType="application/vnd.openxmlformats-officedocument.spreadsheetml.chartsheet+xml"/>
  <Override PartName="/xl/worksheets/sheet15.xml" ContentType="application/vnd.openxmlformats-officedocument.spreadsheetml.worksheet+xml"/>
  <Override PartName="/xl/chartsheets/sheet15.xml" ContentType="application/vnd.openxmlformats-officedocument.spreadsheetml.chartsheet+xml"/>
  <Override PartName="/xl/worksheets/sheet16.xml" ContentType="application/vnd.openxmlformats-officedocument.spreadsheetml.worksheet+xml"/>
  <Override PartName="/xl/chartsheets/sheet16.xml" ContentType="application/vnd.openxmlformats-officedocument.spreadsheetml.chartsheet+xml"/>
  <Override PartName="/xl/worksheets/sheet17.xml" ContentType="application/vnd.openxmlformats-officedocument.spreadsheetml.worksheet+xml"/>
  <Override PartName="/xl/chartsheets/sheet17.xml" ContentType="application/vnd.openxmlformats-officedocument.spreadsheetml.chartsheet+xml"/>
  <Override PartName="/xl/worksheets/sheet18.xml" ContentType="application/vnd.openxmlformats-officedocument.spreadsheetml.worksheet+xml"/>
  <Override PartName="/xl/chartsheets/sheet18.xml" ContentType="application/vnd.openxmlformats-officedocument.spreadsheetml.chartsheet+xml"/>
  <Override PartName="/xl/worksheets/sheet19.xml" ContentType="application/vnd.openxmlformats-officedocument.spreadsheetml.worksheet+xml"/>
  <Override PartName="/xl/chartsheets/sheet19.xml" ContentType="application/vnd.openxmlformats-officedocument.spreadsheetml.chartsheet+xml"/>
  <Override PartName="/xl/worksheets/sheet20.xml" ContentType="application/vnd.openxmlformats-officedocument.spreadsheetml.worksheet+xml"/>
  <Override PartName="/xl/chartsheets/sheet20.xml" ContentType="application/vnd.openxmlformats-officedocument.spreadsheetml.chartsheet+xml"/>
  <Override PartName="/xl/worksheets/sheet21.xml" ContentType="application/vnd.openxmlformats-officedocument.spreadsheetml.worksheet+xml"/>
  <Override PartName="/xl/chartsheets/sheet21.xml" ContentType="application/vnd.openxmlformats-officedocument.spreadsheetml.chartsheet+xml"/>
  <Override PartName="/xl/worksheets/sheet22.xml" ContentType="application/vnd.openxmlformats-officedocument.spreadsheetml.worksheet+xml"/>
  <Override PartName="/xl/chartsheets/sheet22.xml" ContentType="application/vnd.openxmlformats-officedocument.spreadsheetml.chartsheet+xml"/>
  <Override PartName="/xl/worksheets/sheet23.xml" ContentType="application/vnd.openxmlformats-officedocument.spreadsheetml.worksheet+xml"/>
  <Override PartName="/xl/chartsheets/sheet23.xml" ContentType="application/vnd.openxmlformats-officedocument.spreadsheetml.chartsheet+xml"/>
  <Override PartName="/xl/worksheets/sheet24.xml" ContentType="application/vnd.openxmlformats-officedocument.spreadsheetml.worksheet+xml"/>
  <Override PartName="/xl/chartsheets/sheet24.xml" ContentType="application/vnd.openxmlformats-officedocument.spreadsheetml.chartsheet+xml"/>
  <Override PartName="/xl/worksheets/sheet25.xml" ContentType="application/vnd.openxmlformats-officedocument.spreadsheetml.worksheet+xml"/>
  <Override PartName="/xl/chartsheets/sheet25.xml" ContentType="application/vnd.openxmlformats-officedocument.spreadsheetml.chartsheet+xml"/>
  <Override PartName="/xl/worksheets/sheet26.xml" ContentType="application/vnd.openxmlformats-officedocument.spreadsheetml.worksheet+xml"/>
  <Override PartName="/xl/chartsheets/sheet26.xml" ContentType="application/vnd.openxmlformats-officedocument.spreadsheetml.chartsheet+xml"/>
  <Override PartName="/xl/worksheets/sheet27.xml" ContentType="application/vnd.openxmlformats-officedocument.spreadsheetml.worksheet+xml"/>
  <Override PartName="/xl/chartsheets/sheet27.xml" ContentType="application/vnd.openxmlformats-officedocument.spreadsheetml.chartsheet+xml"/>
  <Override PartName="/xl/worksheets/sheet28.xml" ContentType="application/vnd.openxmlformats-officedocument.spreadsheetml.worksheet+xml"/>
  <Override PartName="/xl/chartsheets/sheet28.xml" ContentType="application/vnd.openxmlformats-officedocument.spreadsheetml.chartsheet+xml"/>
  <Override PartName="/xl/worksheets/sheet29.xml" ContentType="application/vnd.openxmlformats-officedocument.spreadsheetml.worksheet+xml"/>
  <Override PartName="/xl/chartsheets/sheet29.xml" ContentType="application/vnd.openxmlformats-officedocument.spreadsheetml.chartsheet+xml"/>
  <Override PartName="/xl/worksheets/sheet30.xml" ContentType="application/vnd.openxmlformats-officedocument.spreadsheetml.worksheet+xml"/>
  <Override PartName="/xl/chartsheets/sheet30.xml" ContentType="application/vnd.openxmlformats-officedocument.spreadsheetml.chartsheet+xml"/>
  <Override PartName="/xl/worksheets/sheet31.xml" ContentType="application/vnd.openxmlformats-officedocument.spreadsheetml.worksheet+xml"/>
  <Override PartName="/xl/chartsheets/sheet31.xml" ContentType="application/vnd.openxmlformats-officedocument.spreadsheetml.chartsheet+xml"/>
  <Override PartName="/xl/worksheets/sheet32.xml" ContentType="application/vnd.openxmlformats-officedocument.spreadsheetml.worksheet+xml"/>
  <Override PartName="/xl/chartsheets/sheet32.xml" ContentType="application/vnd.openxmlformats-officedocument.spreadsheetml.chartsheet+xml"/>
  <Override PartName="/xl/worksheets/sheet33.xml" ContentType="application/vnd.openxmlformats-officedocument.spreadsheetml.worksheet+xml"/>
  <Override PartName="/xl/chartsheets/sheet33.xml" ContentType="application/vnd.openxmlformats-officedocument.spreadsheetml.chart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theme/themeOverride2.xml" ContentType="application/vnd.openxmlformats-officedocument.themeOverrid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theme/themeOverride3.xml" ContentType="application/vnd.openxmlformats-officedocument.themeOverride+xml"/>
  <Override PartName="/xl/drawings/drawing4.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theme/themeOverride4.xml" ContentType="application/vnd.openxmlformats-officedocument.themeOverride+xml"/>
  <Override PartName="/xl/drawings/drawing5.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theme/themeOverride5.xml" ContentType="application/vnd.openxmlformats-officedocument.themeOverride+xml"/>
  <Override PartName="/xl/drawings/drawing6.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theme/themeOverride6.xml" ContentType="application/vnd.openxmlformats-officedocument.themeOverride+xml"/>
  <Override PartName="/xl/drawings/drawing7.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theme/themeOverride7.xml" ContentType="application/vnd.openxmlformats-officedocument.themeOverride+xml"/>
  <Override PartName="/xl/drawings/drawing8.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theme/themeOverride8.xml" ContentType="application/vnd.openxmlformats-officedocument.themeOverride+xml"/>
  <Override PartName="/xl/drawings/drawing9.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theme/themeOverride9.xml" ContentType="application/vnd.openxmlformats-officedocument.themeOverride+xml"/>
  <Override PartName="/xl/drawings/drawing10.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theme/themeOverride10.xml" ContentType="application/vnd.openxmlformats-officedocument.themeOverride+xml"/>
  <Override PartName="/xl/drawings/drawing11.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theme/themeOverride11.xml" ContentType="application/vnd.openxmlformats-officedocument.themeOverride+xml"/>
  <Override PartName="/xl/drawings/drawing12.xml" ContentType="application/vnd.openxmlformats-officedocument.drawing+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theme/themeOverride12.xml" ContentType="application/vnd.openxmlformats-officedocument.themeOverride+xml"/>
  <Override PartName="/xl/drawings/drawing13.xml" ContentType="application/vnd.openxmlformats-officedocument.drawing+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theme/themeOverride13.xml" ContentType="application/vnd.openxmlformats-officedocument.themeOverride+xml"/>
  <Override PartName="/xl/drawings/drawing14.xml" ContentType="application/vnd.openxmlformats-officedocument.drawing+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theme/themeOverride14.xml" ContentType="application/vnd.openxmlformats-officedocument.themeOverride+xml"/>
  <Override PartName="/xl/drawings/drawing15.xml" ContentType="application/vnd.openxmlformats-officedocument.drawing+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theme/themeOverride15.xml" ContentType="application/vnd.openxmlformats-officedocument.themeOverride+xml"/>
  <Override PartName="/xl/drawings/drawing16.xml" ContentType="application/vnd.openxmlformats-officedocument.drawing+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theme/themeOverride16.xml" ContentType="application/vnd.openxmlformats-officedocument.themeOverride+xml"/>
  <Override PartName="/xl/drawings/drawing17.xml" ContentType="application/vnd.openxmlformats-officedocument.drawing+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theme/themeOverride17.xml" ContentType="application/vnd.openxmlformats-officedocument.themeOverride+xml"/>
  <Override PartName="/xl/drawings/drawing18.xml" ContentType="application/vnd.openxmlformats-officedocument.drawing+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theme/themeOverride18.xml" ContentType="application/vnd.openxmlformats-officedocument.themeOverride+xml"/>
  <Override PartName="/xl/drawings/drawing19.xml" ContentType="application/vnd.openxmlformats-officedocument.drawing+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theme/themeOverride19.xml" ContentType="application/vnd.openxmlformats-officedocument.themeOverride+xml"/>
  <Override PartName="/xl/drawings/drawing20.xml" ContentType="application/vnd.openxmlformats-officedocument.drawing+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theme/themeOverride20.xml" ContentType="application/vnd.openxmlformats-officedocument.themeOverride+xml"/>
  <Override PartName="/xl/drawings/drawing21.xml" ContentType="application/vnd.openxmlformats-officedocument.drawing+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theme/themeOverride21.xml" ContentType="application/vnd.openxmlformats-officedocument.themeOverride+xml"/>
  <Override PartName="/xl/drawings/drawing22.xml" ContentType="application/vnd.openxmlformats-officedocument.drawing+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theme/themeOverride22.xml" ContentType="application/vnd.openxmlformats-officedocument.themeOverride+xml"/>
  <Override PartName="/xl/drawings/drawing23.xml" ContentType="application/vnd.openxmlformats-officedocument.drawing+xml"/>
  <Override PartName="/xl/charts/chart23.xml" ContentType="application/vnd.openxmlformats-officedocument.drawingml.chart+xml"/>
  <Override PartName="/xl/charts/style23.xml" ContentType="application/vnd.ms-office.chartstyle+xml"/>
  <Override PartName="/xl/charts/colors23.xml" ContentType="application/vnd.ms-office.chartcolorstyle+xml"/>
  <Override PartName="/xl/theme/themeOverride23.xml" ContentType="application/vnd.openxmlformats-officedocument.themeOverride+xml"/>
  <Override PartName="/xl/drawings/drawing24.xml" ContentType="application/vnd.openxmlformats-officedocument.drawing+xml"/>
  <Override PartName="/xl/charts/chart24.xml" ContentType="application/vnd.openxmlformats-officedocument.drawingml.chart+xml"/>
  <Override PartName="/xl/charts/style24.xml" ContentType="application/vnd.ms-office.chartstyle+xml"/>
  <Override PartName="/xl/charts/colors24.xml" ContentType="application/vnd.ms-office.chartcolorstyle+xml"/>
  <Override PartName="/xl/theme/themeOverride24.xml" ContentType="application/vnd.openxmlformats-officedocument.themeOverride+xml"/>
  <Override PartName="/xl/drawings/drawing25.xml" ContentType="application/vnd.openxmlformats-officedocument.drawing+xml"/>
  <Override PartName="/xl/charts/chart25.xml" ContentType="application/vnd.openxmlformats-officedocument.drawingml.chart+xml"/>
  <Override PartName="/xl/charts/style25.xml" ContentType="application/vnd.ms-office.chartstyle+xml"/>
  <Override PartName="/xl/charts/colors25.xml" ContentType="application/vnd.ms-office.chartcolorstyle+xml"/>
  <Override PartName="/xl/theme/themeOverride25.xml" ContentType="application/vnd.openxmlformats-officedocument.themeOverride+xml"/>
  <Override PartName="/xl/drawings/drawing26.xml" ContentType="application/vnd.openxmlformats-officedocument.drawing+xml"/>
  <Override PartName="/xl/charts/chart26.xml" ContentType="application/vnd.openxmlformats-officedocument.drawingml.chart+xml"/>
  <Override PartName="/xl/charts/style26.xml" ContentType="application/vnd.ms-office.chartstyle+xml"/>
  <Override PartName="/xl/charts/colors26.xml" ContentType="application/vnd.ms-office.chartcolorstyle+xml"/>
  <Override PartName="/xl/theme/themeOverride26.xml" ContentType="application/vnd.openxmlformats-officedocument.themeOverride+xml"/>
  <Override PartName="/xl/drawings/drawing27.xml" ContentType="application/vnd.openxmlformats-officedocument.drawing+xml"/>
  <Override PartName="/xl/charts/chart27.xml" ContentType="application/vnd.openxmlformats-officedocument.drawingml.chart+xml"/>
  <Override PartName="/xl/charts/style27.xml" ContentType="application/vnd.ms-office.chartstyle+xml"/>
  <Override PartName="/xl/charts/colors27.xml" ContentType="application/vnd.ms-office.chartcolorstyle+xml"/>
  <Override PartName="/xl/theme/themeOverride27.xml" ContentType="application/vnd.openxmlformats-officedocument.themeOverride+xml"/>
  <Override PartName="/xl/drawings/drawing28.xml" ContentType="application/vnd.openxmlformats-officedocument.drawing+xml"/>
  <Override PartName="/xl/charts/chart28.xml" ContentType="application/vnd.openxmlformats-officedocument.drawingml.chart+xml"/>
  <Override PartName="/xl/charts/style28.xml" ContentType="application/vnd.ms-office.chartstyle+xml"/>
  <Override PartName="/xl/charts/colors28.xml" ContentType="application/vnd.ms-office.chartcolorstyle+xml"/>
  <Override PartName="/xl/theme/themeOverride28.xml" ContentType="application/vnd.openxmlformats-officedocument.themeOverride+xml"/>
  <Override PartName="/xl/drawings/drawing29.xml" ContentType="application/vnd.openxmlformats-officedocument.drawing+xml"/>
  <Override PartName="/xl/charts/chart29.xml" ContentType="application/vnd.openxmlformats-officedocument.drawingml.chart+xml"/>
  <Override PartName="/xl/charts/style29.xml" ContentType="application/vnd.ms-office.chartstyle+xml"/>
  <Override PartName="/xl/charts/colors29.xml" ContentType="application/vnd.ms-office.chartcolorstyle+xml"/>
  <Override PartName="/xl/theme/themeOverride29.xml" ContentType="application/vnd.openxmlformats-officedocument.themeOverride+xml"/>
  <Override PartName="/xl/drawings/drawing30.xml" ContentType="application/vnd.openxmlformats-officedocument.drawing+xml"/>
  <Override PartName="/xl/charts/chart30.xml" ContentType="application/vnd.openxmlformats-officedocument.drawingml.chart+xml"/>
  <Override PartName="/xl/charts/style30.xml" ContentType="application/vnd.ms-office.chartstyle+xml"/>
  <Override PartName="/xl/charts/colors30.xml" ContentType="application/vnd.ms-office.chartcolorstyle+xml"/>
  <Override PartName="/xl/theme/themeOverride30.xml" ContentType="application/vnd.openxmlformats-officedocument.themeOverride+xml"/>
  <Override PartName="/xl/drawings/drawing31.xml" ContentType="application/vnd.openxmlformats-officedocument.drawing+xml"/>
  <Override PartName="/xl/charts/chart31.xml" ContentType="application/vnd.openxmlformats-officedocument.drawingml.chart+xml"/>
  <Override PartName="/xl/charts/style31.xml" ContentType="application/vnd.ms-office.chartstyle+xml"/>
  <Override PartName="/xl/charts/colors31.xml" ContentType="application/vnd.ms-office.chartcolorstyle+xml"/>
  <Override PartName="/xl/theme/themeOverride31.xml" ContentType="application/vnd.openxmlformats-officedocument.themeOverride+xml"/>
  <Override PartName="/xl/drawings/drawing32.xml" ContentType="application/vnd.openxmlformats-officedocument.drawing+xml"/>
  <Override PartName="/xl/charts/chart32.xml" ContentType="application/vnd.openxmlformats-officedocument.drawingml.chart+xml"/>
  <Override PartName="/xl/charts/style32.xml" ContentType="application/vnd.ms-office.chartstyle+xml"/>
  <Override PartName="/xl/charts/colors32.xml" ContentType="application/vnd.ms-office.chartcolorstyle+xml"/>
  <Override PartName="/xl/theme/themeOverride32.xml" ContentType="application/vnd.openxmlformats-officedocument.themeOverride+xml"/>
  <Override PartName="/xl/drawings/drawing33.xml" ContentType="application/vnd.openxmlformats-officedocument.drawing+xml"/>
  <Override PartName="/xl/charts/chart33.xml" ContentType="application/vnd.openxmlformats-officedocument.drawingml.chart+xml"/>
  <Override PartName="/xl/charts/style33.xml" ContentType="application/vnd.ms-office.chartstyle+xml"/>
  <Override PartName="/xl/charts/colors33.xml" ContentType="application/vnd.ms-office.chartcolorstyle+xml"/>
  <Override PartName="/xl/theme/themeOverride33.xml" ContentType="application/vnd.openxmlformats-officedocument.themeOverrid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2825" windowHeight="3045" tabRatio="916"/>
  </bookViews>
  <sheets>
    <sheet name="1." sheetId="32" r:id="rId1"/>
    <sheet name="D1." sheetId="111" r:id="rId2"/>
    <sheet name="2." sheetId="33" r:id="rId3"/>
    <sheet name="D2." sheetId="67" r:id="rId4"/>
    <sheet name="3." sheetId="3" r:id="rId5"/>
    <sheet name="D3." sheetId="68" r:id="rId6"/>
    <sheet name="4." sheetId="108" r:id="rId7"/>
    <sheet name="D4." sheetId="109" r:id="rId8"/>
    <sheet name="5." sheetId="34" r:id="rId9"/>
    <sheet name="D5." sheetId="69" r:id="rId10"/>
    <sheet name="6." sheetId="106" r:id="rId11"/>
    <sheet name="D6." sheetId="107" r:id="rId12"/>
    <sheet name="7." sheetId="35" r:id="rId13"/>
    <sheet name="D7." sheetId="112" r:id="rId14"/>
    <sheet name="8." sheetId="36" r:id="rId15"/>
    <sheet name="D8." sheetId="103" r:id="rId16"/>
    <sheet name="9." sheetId="37" r:id="rId17"/>
    <sheet name="D9." sheetId="73" r:id="rId18"/>
    <sheet name="10." sheetId="38" r:id="rId19"/>
    <sheet name="D10." sheetId="74" r:id="rId20"/>
    <sheet name="11." sheetId="39" r:id="rId21"/>
    <sheet name="D11." sheetId="75" r:id="rId22"/>
    <sheet name="12." sheetId="63" r:id="rId23"/>
    <sheet name="D12." sheetId="76" r:id="rId24"/>
    <sheet name="13." sheetId="64" r:id="rId25"/>
    <sheet name="D13." sheetId="77" r:id="rId26"/>
    <sheet name="14." sheetId="40" r:id="rId27"/>
    <sheet name="D14." sheetId="99" r:id="rId28"/>
    <sheet name="15." sheetId="41" r:id="rId29"/>
    <sheet name="D15." sheetId="79" r:id="rId30"/>
    <sheet name="16." sheetId="43" r:id="rId31"/>
    <sheet name="D16." sheetId="81" r:id="rId32"/>
    <sheet name="17." sheetId="44" r:id="rId33"/>
    <sheet name="D17." sheetId="82" r:id="rId34"/>
    <sheet name="18." sheetId="45" r:id="rId35"/>
    <sheet name="D18." sheetId="83" r:id="rId36"/>
    <sheet name="19." sheetId="46" r:id="rId37"/>
    <sheet name="D19." sheetId="84" r:id="rId38"/>
    <sheet name="20." sheetId="47" r:id="rId39"/>
    <sheet name="D20." sheetId="85" r:id="rId40"/>
    <sheet name="21." sheetId="48" r:id="rId41"/>
    <sheet name="D21." sheetId="86" r:id="rId42"/>
    <sheet name="22." sheetId="49" r:id="rId43"/>
    <sheet name="D22." sheetId="87" r:id="rId44"/>
    <sheet name="23." sheetId="50" r:id="rId45"/>
    <sheet name="D23." sheetId="88" r:id="rId46"/>
    <sheet name="24." sheetId="51" r:id="rId47"/>
    <sheet name="D24." sheetId="89" r:id="rId48"/>
    <sheet name="25." sheetId="52" r:id="rId49"/>
    <sheet name="D25." sheetId="90" r:id="rId50"/>
    <sheet name="26." sheetId="53" r:id="rId51"/>
    <sheet name="D26." sheetId="91" r:id="rId52"/>
    <sheet name="27." sheetId="54" r:id="rId53"/>
    <sheet name="D27." sheetId="92" r:id="rId54"/>
    <sheet name="28." sheetId="57" r:id="rId55"/>
    <sheet name="D28." sheetId="93" r:id="rId56"/>
    <sheet name="29." sheetId="55" r:id="rId57"/>
    <sheet name="D29." sheetId="94" r:id="rId58"/>
    <sheet name="30." sheetId="56" r:id="rId59"/>
    <sheet name="D30." sheetId="95" r:id="rId60"/>
    <sheet name="31." sheetId="58" r:id="rId61"/>
    <sheet name="D31." sheetId="96" r:id="rId62"/>
    <sheet name="32." sheetId="59" r:id="rId63"/>
    <sheet name="D32." sheetId="97" r:id="rId64"/>
    <sheet name="33." sheetId="60" r:id="rId65"/>
    <sheet name="D33." sheetId="98" r:id="rId66"/>
  </sheets>
  <externalReferences>
    <externalReference r:id="rId67"/>
    <externalReference r:id="rId68"/>
  </externalReferences>
  <definedNames>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SheetType">[1]Start!$T$6:$T$16</definedName>
    <definedName name="snl__8C020A66_CB52_4FC8_BE39_19E5570A9867_" localSheetId="54" hidden="1">'28.'!$F$4,'28.'!$F$7:$G$72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33" i="39" l="1"/>
  <c r="C33" i="51" l="1"/>
  <c r="B31" i="57" l="1"/>
  <c r="B15" i="33" l="1"/>
  <c r="C33" i="60" l="1"/>
  <c r="C32" i="60"/>
  <c r="B33" i="60"/>
  <c r="B32" i="60"/>
  <c r="C33" i="58"/>
  <c r="C32" i="58"/>
  <c r="B33" i="58"/>
  <c r="B32" i="58"/>
  <c r="C33" i="55"/>
  <c r="C32" i="55"/>
  <c r="B33" i="55"/>
  <c r="B32" i="55"/>
  <c r="C33" i="54"/>
  <c r="C32" i="54"/>
  <c r="B33" i="54"/>
  <c r="B32" i="54"/>
  <c r="C32" i="51"/>
  <c r="B33" i="51"/>
  <c r="B32" i="51"/>
  <c r="C33" i="49"/>
  <c r="C32" i="49"/>
  <c r="B33" i="49"/>
  <c r="B32" i="49"/>
  <c r="C33" i="48"/>
  <c r="C32" i="48"/>
  <c r="B33" i="48"/>
  <c r="B32" i="48"/>
  <c r="C33" i="46"/>
  <c r="C32" i="46"/>
  <c r="B33" i="46"/>
  <c r="B32" i="46"/>
  <c r="B33" i="45"/>
  <c r="B32" i="45"/>
  <c r="B33" i="43"/>
  <c r="B32" i="43"/>
  <c r="E33" i="41"/>
  <c r="E32" i="41"/>
  <c r="B33" i="41"/>
  <c r="B32" i="41"/>
  <c r="E33" i="40"/>
  <c r="E32" i="40"/>
  <c r="B33" i="40"/>
  <c r="B32" i="40"/>
  <c r="C32" i="39"/>
  <c r="B33" i="39"/>
  <c r="B32" i="39"/>
  <c r="C33" i="38"/>
  <c r="C32" i="38"/>
  <c r="B33" i="38"/>
  <c r="B32" i="38"/>
  <c r="C33" i="37"/>
  <c r="C32" i="37"/>
  <c r="B33" i="37"/>
  <c r="B32" i="37"/>
  <c r="B32" i="35"/>
  <c r="B33" i="35"/>
  <c r="D33" i="35"/>
  <c r="D32" i="35"/>
  <c r="C33" i="35"/>
  <c r="C32" i="35"/>
  <c r="D29" i="35" l="1"/>
  <c r="C31" i="60" l="1"/>
  <c r="C30" i="60"/>
  <c r="B31" i="60"/>
  <c r="B30" i="60"/>
  <c r="C31" i="54"/>
  <c r="C30" i="54"/>
  <c r="B31" i="54"/>
  <c r="B30" i="54"/>
  <c r="B30" i="35"/>
  <c r="B31" i="35"/>
  <c r="B29" i="35"/>
  <c r="B18" i="63" l="1"/>
  <c r="B17" i="63" l="1"/>
  <c r="C29" i="60" l="1"/>
  <c r="B29" i="60"/>
  <c r="B29" i="57"/>
  <c r="C29" i="54"/>
  <c r="B29" i="54"/>
  <c r="C29" i="51"/>
  <c r="B29" i="51"/>
  <c r="C29" i="48"/>
  <c r="B29" i="48"/>
  <c r="B29" i="45"/>
  <c r="B29" i="43"/>
  <c r="D28" i="40" l="1"/>
  <c r="C29" i="39" l="1"/>
  <c r="B29" i="39"/>
  <c r="C29" i="35"/>
  <c r="B28" i="57" l="1"/>
  <c r="C28" i="54"/>
  <c r="B28" i="54"/>
  <c r="B28" i="51"/>
  <c r="C28" i="51"/>
  <c r="C28" i="48"/>
  <c r="B28" i="48"/>
  <c r="B28" i="45"/>
  <c r="B28" i="43"/>
  <c r="C28" i="39"/>
  <c r="B28" i="39"/>
  <c r="B28" i="35"/>
  <c r="D28" i="35"/>
  <c r="C28" i="35"/>
  <c r="B27" i="35" l="1"/>
  <c r="B26" i="35"/>
  <c r="B9" i="35" l="1"/>
  <c r="B10" i="35"/>
  <c r="B11" i="35"/>
  <c r="B12" i="35"/>
  <c r="B13" i="35"/>
  <c r="B14" i="35"/>
  <c r="B15" i="35"/>
  <c r="B16" i="35"/>
  <c r="B17" i="35"/>
  <c r="B18" i="35"/>
  <c r="B19" i="35"/>
  <c r="B20" i="35"/>
  <c r="B21" i="35"/>
  <c r="B22" i="35"/>
  <c r="B23" i="35"/>
  <c r="B24" i="35"/>
  <c r="B25" i="35"/>
  <c r="B8" i="35"/>
</calcChain>
</file>

<file path=xl/sharedStrings.xml><?xml version="1.0" encoding="utf-8"?>
<sst xmlns="http://schemas.openxmlformats.org/spreadsheetml/2006/main" count="364" uniqueCount="114">
  <si>
    <t>Rubrik:</t>
  </si>
  <si>
    <t>Enhet:</t>
  </si>
  <si>
    <t>Källor:</t>
  </si>
  <si>
    <t>Anm.</t>
  </si>
  <si>
    <t>Procent</t>
  </si>
  <si>
    <t>Svenska storbanker</t>
  </si>
  <si>
    <t>Nordiska storbanker</t>
  </si>
  <si>
    <t>EU-banker</t>
  </si>
  <si>
    <t>Storbanker</t>
  </si>
  <si>
    <t>FI.</t>
  </si>
  <si>
    <t>Andel</t>
  </si>
  <si>
    <t>Retailbanker</t>
  </si>
  <si>
    <t>Sparbanker</t>
  </si>
  <si>
    <t>Total</t>
  </si>
  <si>
    <t>Miljarder kronor</t>
  </si>
  <si>
    <t>Hushåll - Bolån</t>
  </si>
  <si>
    <t>Företag</t>
  </si>
  <si>
    <t>BNP</t>
  </si>
  <si>
    <t>FI och SCB.</t>
  </si>
  <si>
    <t>Enbart svenska banker på gruppnivå.</t>
  </si>
  <si>
    <t>Inkluderar även utländska bankers filialer och dotterbolag.</t>
  </si>
  <si>
    <t>Räntenettomarginal</t>
  </si>
  <si>
    <t>Andel problemlån</t>
  </si>
  <si>
    <t>Index</t>
  </si>
  <si>
    <t>Avser all utlåning på gruppnivå.</t>
  </si>
  <si>
    <t>Totalt</t>
  </si>
  <si>
    <t>Nedgången i utlåning under 2015 berodde på att Skandiabanken sålde av sin verksamhet i Norge.</t>
  </si>
  <si>
    <t>Provisionsnetto</t>
  </si>
  <si>
    <t>Avkastning på eget kapital</t>
  </si>
  <si>
    <t>Diagram 11: De nya bolåneaktörernas totala utlåningsvolymer</t>
  </si>
  <si>
    <t>Svenska storbanker, glidande medelvärde</t>
  </si>
  <si>
    <t>Avkastning på eget kapital, glidande medelvärde</t>
  </si>
  <si>
    <t>K/I-kvot, glidande medelvärde</t>
  </si>
  <si>
    <t>K/I kvot</t>
  </si>
  <si>
    <t>Avser total global utlåning till allmänheten.</t>
  </si>
  <si>
    <t>Diagram 3: Svenska bankers totala utlåning till allmänheten</t>
  </si>
  <si>
    <t>Diagram 1: Utlåning till allmänheten i Sverige</t>
  </si>
  <si>
    <t>Diagram 4: Utlåning till allmänheten i Sverige</t>
  </si>
  <si>
    <t>Total utlåning</t>
  </si>
  <si>
    <t>Utländska banker</t>
  </si>
  <si>
    <t>Säkerställda obligationer i SEK</t>
  </si>
  <si>
    <t>Svenska bolån</t>
  </si>
  <si>
    <t>Diagram 33: Räntenettomarginal och andel problemlån</t>
  </si>
  <si>
    <t>Diagram 32: Utlåning</t>
  </si>
  <si>
    <t>Diagram 31: Avkastning på eget kapital</t>
  </si>
  <si>
    <t>Diagram 30: Utlåning</t>
  </si>
  <si>
    <t>Diagram 29: Avkastning på eget kapital</t>
  </si>
  <si>
    <t>Diagram 27: Räntenettomarginal och andel problemlån</t>
  </si>
  <si>
    <t>Diagram 26: Utlåning</t>
  </si>
  <si>
    <t>Diagram 25: Avkastning på eget kapital</t>
  </si>
  <si>
    <t>Diagram 24: Räntenettomarginal och andel problemlån</t>
  </si>
  <si>
    <t>Diagram 23: Utlåning</t>
  </si>
  <si>
    <t>Diagram 22: Avkastning på eget kapital</t>
  </si>
  <si>
    <t>Diagram 21: Räntenettomarginal och andel problemlån</t>
  </si>
  <si>
    <t>FI och Standard &amp; Poor’s.</t>
  </si>
  <si>
    <t>Diagram 20: Utlåning</t>
  </si>
  <si>
    <t>Diagram 19: Avkastning på eget kapital</t>
  </si>
  <si>
    <t>FI, Standard &amp; Poor’s och EBA.</t>
  </si>
  <si>
    <t>Diagram 18: Andel problemlån</t>
  </si>
  <si>
    <t>Diagram 17: Storbankernas totala utlåning till allmänheten</t>
  </si>
  <si>
    <t>Diagram 16: Räntenettomarginal</t>
  </si>
  <si>
    <t>Diagram 14: K/I-kvot</t>
  </si>
  <si>
    <t>Diagram 13: Avkastning på eget kapital</t>
  </si>
  <si>
    <t>Diagram 12: Antal betaltjänstföretag och deras totala betalningsvolymer</t>
  </si>
  <si>
    <t>Avser halvårsvisa volymer. Inrapportering av betalningsvolymer kan skilja sig mellan instituten.</t>
  </si>
  <si>
    <t>Diagram 10: Genomsnittlig räntenettomarginal och andel problemlån</t>
  </si>
  <si>
    <t>Kvoterna är viktade genom summering av samtliga institut.</t>
  </si>
  <si>
    <t>Diagram 9: Genomsnittlig K/I-kvot</t>
  </si>
  <si>
    <t>Diagram 8: Genomsnittlig avkastning på eget kapital</t>
  </si>
  <si>
    <t>Diagram 7: Utestående volymer av säkerställda obligationer emitterade i svenska kronor och svenska bolån</t>
  </si>
  <si>
    <t>Diagram 6: Bankernas finansiering i form av inlåning och marknadsupplåning</t>
  </si>
  <si>
    <t>Diagram 2: Fördelning av svenska bankers totala utlåning</t>
  </si>
  <si>
    <t>Kvoterna är viktade genom en summering av samtliga institut.</t>
  </si>
  <si>
    <t>Kvoterna är viktade genom en summering av samtliga institut</t>
  </si>
  <si>
    <t>Kvoten är viktad genom en summering av samtliga institut. Ett glidande medelvärde avser medelvärdet av de fyra senaste kvartalen. Den låga kvoten under det fjärde kvartalet 2018 beror till stor del på att Länsförsäkringar Bank gjorde nedskrivningar av immateriella tillgångar i samband med slutförande av it-projekt.</t>
  </si>
  <si>
    <t>Kvoten är viktad genom en summering av samtliga institut. Ett glidande medelvärde avser medelvärdet av de fyra senaste kvartalen. Den cykliska trenden beror på att många sparbanker får utdelningar från Swedbank under det första kvartalet varje år.</t>
  </si>
  <si>
    <t>Kvoten är viktad genom en summering av samtliga institut. Ett glidande medelvärde avser medelvärdet av de fyra senaste kvartalen.</t>
  </si>
  <si>
    <t>Kvoten är viktad genom en  summering av samtliga institut. Ett glidande medelvärde avser medelvärdet av de fyra senaste kvartalen.</t>
  </si>
  <si>
    <t>Stockholmsbörsens omsättning</t>
  </si>
  <si>
    <t>Antal företag /vänster axel)</t>
  </si>
  <si>
    <t>Betalningsvolym (höger axel)</t>
  </si>
  <si>
    <t>Kvoterna är viktade genom summering av samtliga institut. Glidande medelvärde avser medelvärdet de fyra senaste kvartalen.</t>
  </si>
  <si>
    <t>Miljarder kronor (höger axel), antal (vänster axel)</t>
  </si>
  <si>
    <t>Kvoterna är viktade genom en summering av samtliga institut. Ett glidande medelvärde avser medelvärdet av de fyra senaste kvartalen. Swedbanks och SEB:s sanktionsavgifter är exkluderade.</t>
  </si>
  <si>
    <t>Stockholmsbörsens omsättning definieras som total aktieomsättning på Nasdaqs stockholmbörser per kvartal. Indexerad med första kvartalet 2015 som bas.</t>
  </si>
  <si>
    <t xml:space="preserve">Kvoten är viktad genom en summering av samtliga institut. Ett glidande medelvärde avser medelvärdet av de fyra senaste kvartalen. </t>
  </si>
  <si>
    <t>FI och Nasdaq</t>
  </si>
  <si>
    <t>Diagram 28: Provisionsnetto och Stockholmsbörsens omsättning</t>
  </si>
  <si>
    <t>Konsumtionskredit</t>
  </si>
  <si>
    <t>VP-banker</t>
  </si>
  <si>
    <t>Leasing</t>
  </si>
  <si>
    <t>Övriga</t>
  </si>
  <si>
    <t>SCB.</t>
  </si>
  <si>
    <t>VP-banker 0,6 %</t>
  </si>
  <si>
    <t>Leasing 0,4 %</t>
  </si>
  <si>
    <t>Sparbanker 5 %</t>
  </si>
  <si>
    <t>Storbanker 72,7 %</t>
  </si>
  <si>
    <t>Konsumtionskredit 2,7 %</t>
  </si>
  <si>
    <t>Retailbanker 12,4 %</t>
  </si>
  <si>
    <t>Övriga 6,2 %</t>
  </si>
  <si>
    <t>Hushåll</t>
  </si>
  <si>
    <t>Hushåll - konsumtionskrediter</t>
  </si>
  <si>
    <t>Avser total global utlåning till allmänheten, även utanför Sverige. Data per kvartal 2 2021</t>
  </si>
  <si>
    <t>Hushåll  - Konsumtionskrediter</t>
  </si>
  <si>
    <t>Hushåll - Konsumtionskrediter</t>
  </si>
  <si>
    <t>Diagram 6: Säsongsjusterad kvartalsförändringar i utlåning till allmänheten i Sverige</t>
  </si>
  <si>
    <t>Diagram 4: Säsongsjusterade kvartalsföränding i utlåning till allmänheten</t>
  </si>
  <si>
    <t>2011Q1</t>
  </si>
  <si>
    <t>2021Q2</t>
  </si>
  <si>
    <t xml:space="preserve">Inkluderar även utländska bankers filialer och dotterbolag. </t>
  </si>
  <si>
    <t>Andel (vänster axel), Miljarder kronor (höger axel)</t>
  </si>
  <si>
    <t>Total (linje)</t>
  </si>
  <si>
    <t>Marknadsupplåning (stapel)</t>
  </si>
  <si>
    <t>Inlåning (stapel)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</si>
</sst>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
    <numFmt numFmtId="166" formatCode="#,##0.00000"/>
    <numFmt numFmtId="167" formatCode="yyyy\-mm\-dd"/>
    <numFmt numFmtId="168" formatCode="0.000"/>
  </numFmts>
  <fonts count="13">
    <font>
      <sz val="11"/>
      <color theme="1"/>
      <name val="Calibri"/>
      <family val="2"/>
      <scheme val="minor"/>
    </font>
    <font>
      <b/>
      <sz val="11"/>
      <color theme="1"/>
      <name val="Calibri"/>
      <family val="2"/>
      <scheme val="minor"/>
    </font>
    <font>
      <b/>
      <sz val="10"/>
      <color theme="1"/>
      <name val="Arial"/>
      <family val="2"/>
    </font>
    <font>
      <sz val="11"/>
      <color rgb="FFFF0000"/>
      <name val="Calibri"/>
      <family val="2"/>
      <scheme val="minor"/>
    </font>
    <font>
      <sz val="11"/>
      <name val="Calibri"/>
      <family val="2"/>
      <scheme val="minor"/>
    </font>
    <font>
      <sz val="6"/>
      <color theme="1"/>
      <name val="Arial"/>
      <family val="2"/>
    </font>
    <font>
      <sz val="11"/>
      <color rgb="FF9C0006"/>
      <name val="Calibri"/>
      <family val="2"/>
      <scheme val="minor"/>
    </font>
    <font>
      <sz val="9"/>
      <name val="Gentle Sans"/>
    </font>
    <font>
      <sz val="10"/>
      <name val="Arial"/>
      <family val="2"/>
    </font>
    <font>
      <sz val="10"/>
      <name val="Arial"/>
      <family val="2"/>
    </font>
    <font>
      <u/>
      <sz val="10"/>
      <color theme="10"/>
      <name val="Arial"/>
      <family val="2"/>
    </font>
    <font>
      <sz val="10"/>
      <color rgb="FF000000"/>
      <name val="Arial"/>
      <family val="2"/>
    </font>
    <font>
      <sz val="11"/>
      <color rgb="FF000000"/>
      <name val="Calibri"/>
      <family val="2"/>
    </font>
  </fonts>
  <fills count="4">
    <fill>
      <patternFill patternType="none"/>
    </fill>
    <fill>
      <patternFill patternType="gray125"/>
    </fill>
    <fill>
      <patternFill patternType="solid">
        <fgColor rgb="FFFFC7CE"/>
      </patternFill>
    </fill>
    <fill>
      <patternFill patternType="solid">
        <fgColor theme="0"/>
        <bgColor indexed="64"/>
      </patternFill>
    </fill>
  </fills>
  <borders count="2">
    <border>
      <left/>
      <right/>
      <top/>
      <bottom/>
      <diagonal/>
    </border>
    <border>
      <left/>
      <right/>
      <top/>
      <bottom style="thin">
        <color indexed="64"/>
      </bottom>
      <diagonal/>
    </border>
  </borders>
  <cellStyleXfs count="18">
    <xf numFmtId="0" fontId="0" fillId="0" borderId="0"/>
    <xf numFmtId="0" fontId="6" fillId="2" borderId="0" applyNumberFormat="0" applyBorder="0" applyAlignment="0" applyProtection="0"/>
    <xf numFmtId="0" fontId="7" fillId="0" borderId="0"/>
    <xf numFmtId="0" fontId="8" fillId="0" borderId="0"/>
    <xf numFmtId="0" fontId="10" fillId="0" borderId="0" applyNumberFormat="0" applyFill="0" applyBorder="0" applyAlignment="0" applyProtection="0">
      <alignment vertical="top"/>
      <protection locked="0"/>
    </xf>
    <xf numFmtId="0" fontId="11" fillId="0" borderId="0"/>
    <xf numFmtId="0" fontId="9" fillId="0" borderId="0"/>
    <xf numFmtId="0" fontId="9" fillId="0" borderId="0"/>
    <xf numFmtId="0" fontId="9" fillId="0" borderId="0"/>
    <xf numFmtId="0" fontId="9" fillId="0" borderId="0"/>
    <xf numFmtId="0" fontId="11" fillId="0" borderId="0"/>
    <xf numFmtId="0" fontId="11" fillId="0" borderId="0"/>
    <xf numFmtId="0" fontId="9" fillId="0" borderId="0"/>
    <xf numFmtId="0" fontId="9" fillId="0" borderId="0"/>
    <xf numFmtId="0" fontId="9" fillId="0" borderId="0"/>
    <xf numFmtId="0" fontId="9" fillId="0" borderId="0"/>
    <xf numFmtId="0" fontId="9" fillId="0" borderId="0"/>
    <xf numFmtId="0" fontId="12" fillId="0" borderId="0" applyNumberFormat="0" applyBorder="0" applyAlignment="0"/>
  </cellStyleXfs>
  <cellXfs count="42">
    <xf numFmtId="0" fontId="0" fillId="0" borderId="0" xfId="0"/>
    <xf numFmtId="0" fontId="2" fillId="0" borderId="0" xfId="0" applyFont="1" applyAlignment="1">
      <alignment vertical="center"/>
    </xf>
    <xf numFmtId="17" fontId="0" fillId="0" borderId="0" xfId="0" applyNumberFormat="1"/>
    <xf numFmtId="0" fontId="0" fillId="0" borderId="1" xfId="0" applyBorder="1"/>
    <xf numFmtId="164" fontId="0" fillId="0" borderId="0" xfId="0" applyNumberFormat="1"/>
    <xf numFmtId="0" fontId="1" fillId="0" borderId="1" xfId="0" applyFont="1" applyBorder="1"/>
    <xf numFmtId="17" fontId="1" fillId="0" borderId="0" xfId="0" applyNumberFormat="1" applyFont="1"/>
    <xf numFmtId="165" fontId="0" fillId="0" borderId="0" xfId="0" applyNumberFormat="1"/>
    <xf numFmtId="0" fontId="1" fillId="0" borderId="1" xfId="0" applyFont="1" applyFill="1" applyBorder="1"/>
    <xf numFmtId="1" fontId="0" fillId="0" borderId="0" xfId="0" applyNumberFormat="1"/>
    <xf numFmtId="0" fontId="0" fillId="0" borderId="0" xfId="0" applyBorder="1"/>
    <xf numFmtId="0" fontId="1" fillId="0" borderId="0" xfId="0" applyFont="1" applyBorder="1"/>
    <xf numFmtId="3" fontId="0" fillId="0" borderId="0" xfId="0" applyNumberFormat="1"/>
    <xf numFmtId="0" fontId="0" fillId="0" borderId="0" xfId="0" applyNumberFormat="1"/>
    <xf numFmtId="0" fontId="3" fillId="0" borderId="0" xfId="0" applyNumberFormat="1" applyFont="1"/>
    <xf numFmtId="11" fontId="0" fillId="0" borderId="0" xfId="0" applyNumberFormat="1"/>
    <xf numFmtId="166" fontId="0" fillId="0" borderId="0" xfId="0" applyNumberFormat="1"/>
    <xf numFmtId="0" fontId="1" fillId="0" borderId="0" xfId="0" applyFont="1"/>
    <xf numFmtId="0" fontId="1" fillId="0" borderId="0" xfId="0" applyFont="1" applyFill="1" applyBorder="1"/>
    <xf numFmtId="14" fontId="0" fillId="0" borderId="0" xfId="0" applyNumberFormat="1"/>
    <xf numFmtId="0" fontId="5" fillId="0" borderId="0" xfId="0" applyFont="1" applyAlignment="1">
      <alignment vertical="center"/>
    </xf>
    <xf numFmtId="0" fontId="6" fillId="0" borderId="0" xfId="1" applyFill="1" applyBorder="1"/>
    <xf numFmtId="0" fontId="6" fillId="0" borderId="0" xfId="1" applyFill="1"/>
    <xf numFmtId="3" fontId="6" fillId="0" borderId="0" xfId="1" applyNumberFormat="1" applyFill="1"/>
    <xf numFmtId="0" fontId="0" fillId="0" borderId="0" xfId="0" applyFill="1"/>
    <xf numFmtId="1" fontId="4" fillId="3" borderId="0" xfId="0" applyNumberFormat="1" applyFont="1" applyFill="1"/>
    <xf numFmtId="2" fontId="0" fillId="0" borderId="0" xfId="0" applyNumberFormat="1"/>
    <xf numFmtId="1" fontId="0" fillId="0" borderId="0" xfId="0" applyNumberFormat="1" applyAlignment="1">
      <alignment horizontal="right"/>
    </xf>
    <xf numFmtId="167" fontId="0" fillId="0" borderId="0" xfId="0" applyNumberFormat="1" applyAlignment="1">
      <alignment horizontal="right"/>
    </xf>
    <xf numFmtId="4" fontId="0" fillId="0" borderId="0" xfId="0" applyNumberFormat="1" applyAlignment="1">
      <alignment horizontal="right"/>
    </xf>
    <xf numFmtId="9" fontId="4" fillId="0" borderId="0" xfId="0" applyNumberFormat="1" applyFont="1"/>
    <xf numFmtId="9" fontId="0" fillId="0" borderId="0" xfId="0" applyNumberFormat="1"/>
    <xf numFmtId="0" fontId="0" fillId="0" borderId="0" xfId="0"/>
    <xf numFmtId="1" fontId="0" fillId="0" borderId="0" xfId="0" applyNumberFormat="1"/>
    <xf numFmtId="3" fontId="0" fillId="0" borderId="0" xfId="0" applyNumberFormat="1" applyFill="1"/>
    <xf numFmtId="1" fontId="0" fillId="0" borderId="0" xfId="0" applyNumberFormat="1"/>
    <xf numFmtId="10" fontId="0" fillId="0" borderId="0" xfId="0" applyNumberFormat="1"/>
    <xf numFmtId="10" fontId="4" fillId="0" borderId="0" xfId="0" applyNumberFormat="1" applyFont="1"/>
    <xf numFmtId="168" fontId="0" fillId="0" borderId="0" xfId="0" applyNumberFormat="1"/>
    <xf numFmtId="0" fontId="0" fillId="0" borderId="0" xfId="0"/>
    <xf numFmtId="0" fontId="0" fillId="0" borderId="0" xfId="0"/>
    <xf numFmtId="14" fontId="0" fillId="0" borderId="1" xfId="0" applyNumberFormat="1" applyBorder="1"/>
  </cellXfs>
  <cellStyles count="18">
    <cellStyle name="Dålig" xfId="1" builtinId="27"/>
    <cellStyle name="Hyperlink 2" xfId="4"/>
    <cellStyle name="Normal" xfId="0" builtinId="0"/>
    <cellStyle name="Normal 10" xfId="6"/>
    <cellStyle name="Normal 2" xfId="3"/>
    <cellStyle name="Normal 2 2" xfId="7"/>
    <cellStyle name="Normal 2 3" xfId="17"/>
    <cellStyle name="Normal 3" xfId="8"/>
    <cellStyle name="Normal 4" xfId="9"/>
    <cellStyle name="Normal 5" xfId="5"/>
    <cellStyle name="Normal 5 2" xfId="14"/>
    <cellStyle name="Normal 6" xfId="10"/>
    <cellStyle name="Normal 6 2" xfId="15"/>
    <cellStyle name="Normal 7" xfId="11"/>
    <cellStyle name="Normal 7 2" xfId="16"/>
    <cellStyle name="Normal 8" xfId="12"/>
    <cellStyle name="Normal 9" xfId="13"/>
    <cellStyle name="Tal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7.xml"/><Relationship Id="rId18" Type="http://schemas.openxmlformats.org/officeDocument/2006/relationships/chartsheet" Target="chartsheets/sheet9.xml"/><Relationship Id="rId26" Type="http://schemas.openxmlformats.org/officeDocument/2006/relationships/chartsheet" Target="chartsheets/sheet13.xml"/><Relationship Id="rId39" Type="http://schemas.openxmlformats.org/officeDocument/2006/relationships/worksheet" Target="worksheets/sheet20.xml"/><Relationship Id="rId21" Type="http://schemas.openxmlformats.org/officeDocument/2006/relationships/worksheet" Target="worksheets/sheet11.xml"/><Relationship Id="rId34" Type="http://schemas.openxmlformats.org/officeDocument/2006/relationships/chartsheet" Target="chartsheets/sheet17.xml"/><Relationship Id="rId42" Type="http://schemas.openxmlformats.org/officeDocument/2006/relationships/chartsheet" Target="chartsheets/sheet21.xml"/><Relationship Id="rId47" Type="http://schemas.openxmlformats.org/officeDocument/2006/relationships/worksheet" Target="worksheets/sheet24.xml"/><Relationship Id="rId50" Type="http://schemas.openxmlformats.org/officeDocument/2006/relationships/chartsheet" Target="chartsheets/sheet25.xml"/><Relationship Id="rId55" Type="http://schemas.openxmlformats.org/officeDocument/2006/relationships/worksheet" Target="worksheets/sheet28.xml"/><Relationship Id="rId63" Type="http://schemas.openxmlformats.org/officeDocument/2006/relationships/worksheet" Target="worksheets/sheet32.xml"/><Relationship Id="rId68" Type="http://schemas.openxmlformats.org/officeDocument/2006/relationships/externalLink" Target="externalLinks/externalLink2.xml"/><Relationship Id="rId7" Type="http://schemas.openxmlformats.org/officeDocument/2006/relationships/worksheet" Target="worksheets/sheet4.xml"/><Relationship Id="rId71" Type="http://schemas.openxmlformats.org/officeDocument/2006/relationships/sharedStrings" Target="sharedStrings.xml"/><Relationship Id="rId2" Type="http://schemas.openxmlformats.org/officeDocument/2006/relationships/chartsheet" Target="chartsheets/sheet1.xml"/><Relationship Id="rId16" Type="http://schemas.openxmlformats.org/officeDocument/2006/relationships/chartsheet" Target="chartsheets/sheet8.xml"/><Relationship Id="rId29" Type="http://schemas.openxmlformats.org/officeDocument/2006/relationships/worksheet" Target="worksheets/sheet15.xml"/><Relationship Id="rId1" Type="http://schemas.openxmlformats.org/officeDocument/2006/relationships/worksheet" Target="worksheets/sheet1.xml"/><Relationship Id="rId6" Type="http://schemas.openxmlformats.org/officeDocument/2006/relationships/chartsheet" Target="chartsheets/sheet3.xml"/><Relationship Id="rId11" Type="http://schemas.openxmlformats.org/officeDocument/2006/relationships/worksheet" Target="worksheets/sheet6.xml"/><Relationship Id="rId24" Type="http://schemas.openxmlformats.org/officeDocument/2006/relationships/chartsheet" Target="chartsheets/sheet12.xml"/><Relationship Id="rId32" Type="http://schemas.openxmlformats.org/officeDocument/2006/relationships/chartsheet" Target="chartsheets/sheet16.xml"/><Relationship Id="rId37" Type="http://schemas.openxmlformats.org/officeDocument/2006/relationships/worksheet" Target="worksheets/sheet19.xml"/><Relationship Id="rId40" Type="http://schemas.openxmlformats.org/officeDocument/2006/relationships/chartsheet" Target="chartsheets/sheet20.xml"/><Relationship Id="rId45" Type="http://schemas.openxmlformats.org/officeDocument/2006/relationships/worksheet" Target="worksheets/sheet23.xml"/><Relationship Id="rId53" Type="http://schemas.openxmlformats.org/officeDocument/2006/relationships/worksheet" Target="worksheets/sheet27.xml"/><Relationship Id="rId58" Type="http://schemas.openxmlformats.org/officeDocument/2006/relationships/chartsheet" Target="chartsheets/sheet29.xml"/><Relationship Id="rId66" Type="http://schemas.openxmlformats.org/officeDocument/2006/relationships/chartsheet" Target="chartsheets/sheet33.xml"/><Relationship Id="rId5" Type="http://schemas.openxmlformats.org/officeDocument/2006/relationships/worksheet" Target="worksheets/sheet3.xml"/><Relationship Id="rId15" Type="http://schemas.openxmlformats.org/officeDocument/2006/relationships/worksheet" Target="worksheets/sheet8.xml"/><Relationship Id="rId23" Type="http://schemas.openxmlformats.org/officeDocument/2006/relationships/worksheet" Target="worksheets/sheet12.xml"/><Relationship Id="rId28" Type="http://schemas.openxmlformats.org/officeDocument/2006/relationships/chartsheet" Target="chartsheets/sheet14.xml"/><Relationship Id="rId36" Type="http://schemas.openxmlformats.org/officeDocument/2006/relationships/chartsheet" Target="chartsheets/sheet18.xml"/><Relationship Id="rId49" Type="http://schemas.openxmlformats.org/officeDocument/2006/relationships/worksheet" Target="worksheets/sheet25.xml"/><Relationship Id="rId57" Type="http://schemas.openxmlformats.org/officeDocument/2006/relationships/worksheet" Target="worksheets/sheet29.xml"/><Relationship Id="rId61" Type="http://schemas.openxmlformats.org/officeDocument/2006/relationships/worksheet" Target="worksheets/sheet31.xml"/><Relationship Id="rId10" Type="http://schemas.openxmlformats.org/officeDocument/2006/relationships/chartsheet" Target="chartsheets/sheet5.xml"/><Relationship Id="rId19" Type="http://schemas.openxmlformats.org/officeDocument/2006/relationships/worksheet" Target="worksheets/sheet10.xml"/><Relationship Id="rId31" Type="http://schemas.openxmlformats.org/officeDocument/2006/relationships/worksheet" Target="worksheets/sheet16.xml"/><Relationship Id="rId44" Type="http://schemas.openxmlformats.org/officeDocument/2006/relationships/chartsheet" Target="chartsheets/sheet22.xml"/><Relationship Id="rId52" Type="http://schemas.openxmlformats.org/officeDocument/2006/relationships/chartsheet" Target="chartsheets/sheet26.xml"/><Relationship Id="rId60" Type="http://schemas.openxmlformats.org/officeDocument/2006/relationships/chartsheet" Target="chartsheets/sheet30.xml"/><Relationship Id="rId65" Type="http://schemas.openxmlformats.org/officeDocument/2006/relationships/worksheet" Target="worksheets/sheet33.xml"/><Relationship Id="rId4" Type="http://schemas.openxmlformats.org/officeDocument/2006/relationships/chartsheet" Target="chartsheets/sheet2.xml"/><Relationship Id="rId9" Type="http://schemas.openxmlformats.org/officeDocument/2006/relationships/worksheet" Target="worksheets/sheet5.xml"/><Relationship Id="rId14" Type="http://schemas.openxmlformats.org/officeDocument/2006/relationships/chartsheet" Target="chartsheets/sheet7.xml"/><Relationship Id="rId22" Type="http://schemas.openxmlformats.org/officeDocument/2006/relationships/chartsheet" Target="chartsheets/sheet11.xml"/><Relationship Id="rId27" Type="http://schemas.openxmlformats.org/officeDocument/2006/relationships/worksheet" Target="worksheets/sheet14.xml"/><Relationship Id="rId30" Type="http://schemas.openxmlformats.org/officeDocument/2006/relationships/chartsheet" Target="chartsheets/sheet15.xml"/><Relationship Id="rId35" Type="http://schemas.openxmlformats.org/officeDocument/2006/relationships/worksheet" Target="worksheets/sheet18.xml"/><Relationship Id="rId43" Type="http://schemas.openxmlformats.org/officeDocument/2006/relationships/worksheet" Target="worksheets/sheet22.xml"/><Relationship Id="rId48" Type="http://schemas.openxmlformats.org/officeDocument/2006/relationships/chartsheet" Target="chartsheets/sheet24.xml"/><Relationship Id="rId56" Type="http://schemas.openxmlformats.org/officeDocument/2006/relationships/chartsheet" Target="chartsheets/sheet28.xml"/><Relationship Id="rId64" Type="http://schemas.openxmlformats.org/officeDocument/2006/relationships/chartsheet" Target="chartsheets/sheet32.xml"/><Relationship Id="rId69" Type="http://schemas.openxmlformats.org/officeDocument/2006/relationships/theme" Target="theme/theme1.xml"/><Relationship Id="rId8" Type="http://schemas.openxmlformats.org/officeDocument/2006/relationships/chartsheet" Target="chartsheets/sheet4.xml"/><Relationship Id="rId51" Type="http://schemas.openxmlformats.org/officeDocument/2006/relationships/worksheet" Target="worksheets/sheet26.xml"/><Relationship Id="rId72" Type="http://schemas.openxmlformats.org/officeDocument/2006/relationships/calcChain" Target="calcChain.xml"/><Relationship Id="rId3" Type="http://schemas.openxmlformats.org/officeDocument/2006/relationships/worksheet" Target="worksheets/sheet2.xml"/><Relationship Id="rId12" Type="http://schemas.openxmlformats.org/officeDocument/2006/relationships/chartsheet" Target="chartsheets/sheet6.xml"/><Relationship Id="rId17" Type="http://schemas.openxmlformats.org/officeDocument/2006/relationships/worksheet" Target="worksheets/sheet9.xml"/><Relationship Id="rId25" Type="http://schemas.openxmlformats.org/officeDocument/2006/relationships/worksheet" Target="worksheets/sheet13.xml"/><Relationship Id="rId33" Type="http://schemas.openxmlformats.org/officeDocument/2006/relationships/worksheet" Target="worksheets/sheet17.xml"/><Relationship Id="rId38" Type="http://schemas.openxmlformats.org/officeDocument/2006/relationships/chartsheet" Target="chartsheets/sheet19.xml"/><Relationship Id="rId46" Type="http://schemas.openxmlformats.org/officeDocument/2006/relationships/chartsheet" Target="chartsheets/sheet23.xml"/><Relationship Id="rId59" Type="http://schemas.openxmlformats.org/officeDocument/2006/relationships/worksheet" Target="worksheets/sheet30.xml"/><Relationship Id="rId67" Type="http://schemas.openxmlformats.org/officeDocument/2006/relationships/externalLink" Target="externalLinks/externalLink1.xml"/><Relationship Id="rId20" Type="http://schemas.openxmlformats.org/officeDocument/2006/relationships/chartsheet" Target="chartsheets/sheet10.xml"/><Relationship Id="rId41" Type="http://schemas.openxmlformats.org/officeDocument/2006/relationships/worksheet" Target="worksheets/sheet21.xml"/><Relationship Id="rId54" Type="http://schemas.openxmlformats.org/officeDocument/2006/relationships/chartsheet" Target="chartsheets/sheet27.xml"/><Relationship Id="rId62" Type="http://schemas.openxmlformats.org/officeDocument/2006/relationships/chartsheet" Target="chartsheets/sheet31.xml"/><Relationship Id="rId70"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3" Type="http://schemas.openxmlformats.org/officeDocument/2006/relationships/themeOverride" Target="../theme/themeOverride10.xml"/><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3" Type="http://schemas.openxmlformats.org/officeDocument/2006/relationships/themeOverride" Target="../theme/themeOverride11.xml"/><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3" Type="http://schemas.openxmlformats.org/officeDocument/2006/relationships/themeOverride" Target="../theme/themeOverride12.xml"/><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3" Type="http://schemas.openxmlformats.org/officeDocument/2006/relationships/themeOverride" Target="../theme/themeOverride13.xml"/><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3" Type="http://schemas.openxmlformats.org/officeDocument/2006/relationships/themeOverride" Target="../theme/themeOverride14.xml"/><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3" Type="http://schemas.openxmlformats.org/officeDocument/2006/relationships/themeOverride" Target="../theme/themeOverride15.xml"/><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3" Type="http://schemas.openxmlformats.org/officeDocument/2006/relationships/themeOverride" Target="../theme/themeOverride16.xml"/><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3" Type="http://schemas.openxmlformats.org/officeDocument/2006/relationships/themeOverride" Target="../theme/themeOverride17.xml"/><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3" Type="http://schemas.openxmlformats.org/officeDocument/2006/relationships/themeOverride" Target="../theme/themeOverride18.xml"/><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3" Type="http://schemas.openxmlformats.org/officeDocument/2006/relationships/themeOverride" Target="../theme/themeOverride19.xml"/><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3" Type="http://schemas.openxmlformats.org/officeDocument/2006/relationships/themeOverride" Target="../theme/themeOverride2.xml"/><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3" Type="http://schemas.openxmlformats.org/officeDocument/2006/relationships/themeOverride" Target="../theme/themeOverride20.xml"/><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3" Type="http://schemas.openxmlformats.org/officeDocument/2006/relationships/themeOverride" Target="../theme/themeOverride21.xml"/><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3" Type="http://schemas.openxmlformats.org/officeDocument/2006/relationships/themeOverride" Target="../theme/themeOverride22.xml"/><Relationship Id="rId2" Type="http://schemas.microsoft.com/office/2011/relationships/chartColorStyle" Target="colors22.xml"/><Relationship Id="rId1" Type="http://schemas.microsoft.com/office/2011/relationships/chartStyle" Target="style22.xml"/></Relationships>
</file>

<file path=xl/charts/_rels/chart23.xml.rels><?xml version="1.0" encoding="UTF-8" standalone="yes"?>
<Relationships xmlns="http://schemas.openxmlformats.org/package/2006/relationships"><Relationship Id="rId3" Type="http://schemas.openxmlformats.org/officeDocument/2006/relationships/themeOverride" Target="../theme/themeOverride23.xml"/><Relationship Id="rId2" Type="http://schemas.microsoft.com/office/2011/relationships/chartColorStyle" Target="colors23.xml"/><Relationship Id="rId1" Type="http://schemas.microsoft.com/office/2011/relationships/chartStyle" Target="style23.xml"/></Relationships>
</file>

<file path=xl/charts/_rels/chart24.xml.rels><?xml version="1.0" encoding="UTF-8" standalone="yes"?>
<Relationships xmlns="http://schemas.openxmlformats.org/package/2006/relationships"><Relationship Id="rId3" Type="http://schemas.openxmlformats.org/officeDocument/2006/relationships/themeOverride" Target="../theme/themeOverride24.xml"/><Relationship Id="rId2" Type="http://schemas.microsoft.com/office/2011/relationships/chartColorStyle" Target="colors24.xml"/><Relationship Id="rId1" Type="http://schemas.microsoft.com/office/2011/relationships/chartStyle" Target="style24.xml"/></Relationships>
</file>

<file path=xl/charts/_rels/chart25.xml.rels><?xml version="1.0" encoding="UTF-8" standalone="yes"?>
<Relationships xmlns="http://schemas.openxmlformats.org/package/2006/relationships"><Relationship Id="rId3" Type="http://schemas.openxmlformats.org/officeDocument/2006/relationships/themeOverride" Target="../theme/themeOverride25.xml"/><Relationship Id="rId2" Type="http://schemas.microsoft.com/office/2011/relationships/chartColorStyle" Target="colors25.xml"/><Relationship Id="rId1" Type="http://schemas.microsoft.com/office/2011/relationships/chartStyle" Target="style25.xml"/></Relationships>
</file>

<file path=xl/charts/_rels/chart26.xml.rels><?xml version="1.0" encoding="UTF-8" standalone="yes"?>
<Relationships xmlns="http://schemas.openxmlformats.org/package/2006/relationships"><Relationship Id="rId3" Type="http://schemas.openxmlformats.org/officeDocument/2006/relationships/themeOverride" Target="../theme/themeOverride26.xml"/><Relationship Id="rId2" Type="http://schemas.microsoft.com/office/2011/relationships/chartColorStyle" Target="colors26.xml"/><Relationship Id="rId1" Type="http://schemas.microsoft.com/office/2011/relationships/chartStyle" Target="style26.xml"/></Relationships>
</file>

<file path=xl/charts/_rels/chart27.xml.rels><?xml version="1.0" encoding="UTF-8" standalone="yes"?>
<Relationships xmlns="http://schemas.openxmlformats.org/package/2006/relationships"><Relationship Id="rId3" Type="http://schemas.openxmlformats.org/officeDocument/2006/relationships/themeOverride" Target="../theme/themeOverride27.xml"/><Relationship Id="rId2" Type="http://schemas.microsoft.com/office/2011/relationships/chartColorStyle" Target="colors27.xml"/><Relationship Id="rId1" Type="http://schemas.microsoft.com/office/2011/relationships/chartStyle" Target="style27.xml"/></Relationships>
</file>

<file path=xl/charts/_rels/chart28.xml.rels><?xml version="1.0" encoding="UTF-8" standalone="yes"?>
<Relationships xmlns="http://schemas.openxmlformats.org/package/2006/relationships"><Relationship Id="rId3" Type="http://schemas.openxmlformats.org/officeDocument/2006/relationships/themeOverride" Target="../theme/themeOverride28.xml"/><Relationship Id="rId2" Type="http://schemas.microsoft.com/office/2011/relationships/chartColorStyle" Target="colors28.xml"/><Relationship Id="rId1" Type="http://schemas.microsoft.com/office/2011/relationships/chartStyle" Target="style28.xml"/></Relationships>
</file>

<file path=xl/charts/_rels/chart29.xml.rels><?xml version="1.0" encoding="UTF-8" standalone="yes"?>
<Relationships xmlns="http://schemas.openxmlformats.org/package/2006/relationships"><Relationship Id="rId3" Type="http://schemas.openxmlformats.org/officeDocument/2006/relationships/themeOverride" Target="../theme/themeOverride29.xml"/><Relationship Id="rId2" Type="http://schemas.microsoft.com/office/2011/relationships/chartColorStyle" Target="colors29.xml"/><Relationship Id="rId1" Type="http://schemas.microsoft.com/office/2011/relationships/chartStyle" Target="style29.xml"/></Relationships>
</file>

<file path=xl/charts/_rels/chart3.xml.rels><?xml version="1.0" encoding="UTF-8" standalone="yes"?>
<Relationships xmlns="http://schemas.openxmlformats.org/package/2006/relationships"><Relationship Id="rId3" Type="http://schemas.openxmlformats.org/officeDocument/2006/relationships/themeOverride" Target="../theme/themeOverride3.xml"/><Relationship Id="rId2" Type="http://schemas.microsoft.com/office/2011/relationships/chartColorStyle" Target="colors3.xml"/><Relationship Id="rId1" Type="http://schemas.microsoft.com/office/2011/relationships/chartStyle" Target="style3.xml"/></Relationships>
</file>

<file path=xl/charts/_rels/chart30.xml.rels><?xml version="1.0" encoding="UTF-8" standalone="yes"?>
<Relationships xmlns="http://schemas.openxmlformats.org/package/2006/relationships"><Relationship Id="rId3" Type="http://schemas.openxmlformats.org/officeDocument/2006/relationships/themeOverride" Target="../theme/themeOverride30.xml"/><Relationship Id="rId2" Type="http://schemas.microsoft.com/office/2011/relationships/chartColorStyle" Target="colors30.xml"/><Relationship Id="rId1" Type="http://schemas.microsoft.com/office/2011/relationships/chartStyle" Target="style30.xml"/></Relationships>
</file>

<file path=xl/charts/_rels/chart31.xml.rels><?xml version="1.0" encoding="UTF-8" standalone="yes"?>
<Relationships xmlns="http://schemas.openxmlformats.org/package/2006/relationships"><Relationship Id="rId3" Type="http://schemas.openxmlformats.org/officeDocument/2006/relationships/themeOverride" Target="../theme/themeOverride31.xml"/><Relationship Id="rId2" Type="http://schemas.microsoft.com/office/2011/relationships/chartColorStyle" Target="colors31.xml"/><Relationship Id="rId1" Type="http://schemas.microsoft.com/office/2011/relationships/chartStyle" Target="style31.xml"/></Relationships>
</file>

<file path=xl/charts/_rels/chart32.xml.rels><?xml version="1.0" encoding="UTF-8" standalone="yes"?>
<Relationships xmlns="http://schemas.openxmlformats.org/package/2006/relationships"><Relationship Id="rId3" Type="http://schemas.openxmlformats.org/officeDocument/2006/relationships/themeOverride" Target="../theme/themeOverride32.xml"/><Relationship Id="rId2" Type="http://schemas.microsoft.com/office/2011/relationships/chartColorStyle" Target="colors32.xml"/><Relationship Id="rId1" Type="http://schemas.microsoft.com/office/2011/relationships/chartStyle" Target="style32.xml"/></Relationships>
</file>

<file path=xl/charts/_rels/chart33.xml.rels><?xml version="1.0" encoding="UTF-8" standalone="yes"?>
<Relationships xmlns="http://schemas.openxmlformats.org/package/2006/relationships"><Relationship Id="rId3" Type="http://schemas.openxmlformats.org/officeDocument/2006/relationships/themeOverride" Target="../theme/themeOverride33.xml"/><Relationship Id="rId2" Type="http://schemas.microsoft.com/office/2011/relationships/chartColorStyle" Target="colors33.xml"/><Relationship Id="rId1" Type="http://schemas.microsoft.com/office/2011/relationships/chartStyle" Target="style33.xml"/></Relationships>
</file>

<file path=xl/charts/_rels/chart4.xml.rels><?xml version="1.0" encoding="UTF-8" standalone="yes"?>
<Relationships xmlns="http://schemas.openxmlformats.org/package/2006/relationships"><Relationship Id="rId3" Type="http://schemas.openxmlformats.org/officeDocument/2006/relationships/themeOverride" Target="../theme/themeOverride4.xml"/><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3" Type="http://schemas.openxmlformats.org/officeDocument/2006/relationships/themeOverride" Target="../theme/themeOverride5.xml"/><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3" Type="http://schemas.openxmlformats.org/officeDocument/2006/relationships/themeOverride" Target="../theme/themeOverride6.xml"/><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3" Type="http://schemas.openxmlformats.org/officeDocument/2006/relationships/themeOverride" Target="../theme/themeOverride7.xml"/><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3" Type="http://schemas.openxmlformats.org/officeDocument/2006/relationships/themeOverride" Target="../theme/themeOverride8.xml"/><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3" Type="http://schemas.openxmlformats.org/officeDocument/2006/relationships/themeOverride" Target="../theme/themeOverride9.xml"/><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6.2960125447594717E-2"/>
          <c:y val="2.7544184012246276E-2"/>
          <c:w val="0.91124535320985944"/>
          <c:h val="0.72261146931940334"/>
        </c:manualLayout>
      </c:layout>
      <c:barChart>
        <c:barDir val="col"/>
        <c:grouping val="clustered"/>
        <c:varyColors val="0"/>
        <c:ser>
          <c:idx val="0"/>
          <c:order val="0"/>
          <c:tx>
            <c:strRef>
              <c:f>'1.'!$B$7</c:f>
              <c:strCache>
                <c:ptCount val="1"/>
                <c:pt idx="0">
                  <c:v>2011Q1</c:v>
                </c:pt>
              </c:strCache>
            </c:strRef>
          </c:tx>
          <c:spPr>
            <a:solidFill>
              <a:srgbClr val="006A7D"/>
            </a:solidFill>
            <a:ln>
              <a:noFill/>
            </a:ln>
            <a:effectLst/>
          </c:spPr>
          <c:invertIfNegative val="0"/>
          <c:cat>
            <c:strRef>
              <c:f>'1.'!$A$8:$A$15</c:f>
              <c:strCache>
                <c:ptCount val="8"/>
                <c:pt idx="0">
                  <c:v>Storbanker</c:v>
                </c:pt>
                <c:pt idx="1">
                  <c:v>Konsumtionskredit</c:v>
                </c:pt>
                <c:pt idx="2">
                  <c:v>Retailbanker</c:v>
                </c:pt>
                <c:pt idx="3">
                  <c:v>VP-banker</c:v>
                </c:pt>
                <c:pt idx="4">
                  <c:v>Leasing</c:v>
                </c:pt>
                <c:pt idx="5">
                  <c:v>Sparbanker</c:v>
                </c:pt>
                <c:pt idx="6">
                  <c:v>Övriga</c:v>
                </c:pt>
                <c:pt idx="7">
                  <c:v>Utländska banker</c:v>
                </c:pt>
              </c:strCache>
            </c:strRef>
          </c:cat>
          <c:val>
            <c:numRef>
              <c:f>'1.'!$B$8:$B$15</c:f>
              <c:numCache>
                <c:formatCode>0</c:formatCode>
                <c:ptCount val="8"/>
                <c:pt idx="0">
                  <c:v>59.399930318429824</c:v>
                </c:pt>
                <c:pt idx="1">
                  <c:v>0.37651284528219464</c:v>
                </c:pt>
                <c:pt idx="2">
                  <c:v>10.511648421961098</c:v>
                </c:pt>
                <c:pt idx="3">
                  <c:v>0.23488915727260229</c:v>
                </c:pt>
                <c:pt idx="4">
                  <c:v>0.49241466218820545</c:v>
                </c:pt>
                <c:pt idx="5">
                  <c:v>3.8270029202952474</c:v>
                </c:pt>
                <c:pt idx="6">
                  <c:v>2.3218431541052609</c:v>
                </c:pt>
                <c:pt idx="7">
                  <c:v>22.835758520465564</c:v>
                </c:pt>
              </c:numCache>
            </c:numRef>
          </c:val>
          <c:extLst>
            <c:ext xmlns:c16="http://schemas.microsoft.com/office/drawing/2014/chart" uri="{C3380CC4-5D6E-409C-BE32-E72D297353CC}">
              <c16:uniqueId val="{00000000-33C0-4935-B35D-0304C8FBFA01}"/>
            </c:ext>
          </c:extLst>
        </c:ser>
        <c:ser>
          <c:idx val="1"/>
          <c:order val="1"/>
          <c:tx>
            <c:strRef>
              <c:f>'1.'!$C$7</c:f>
              <c:strCache>
                <c:ptCount val="1"/>
                <c:pt idx="0">
                  <c:v>2021Q2</c:v>
                </c:pt>
              </c:strCache>
            </c:strRef>
          </c:tx>
          <c:spPr>
            <a:solidFill>
              <a:srgbClr val="F8971D"/>
            </a:solidFill>
            <a:ln>
              <a:noFill/>
            </a:ln>
            <a:effectLst/>
          </c:spPr>
          <c:invertIfNegative val="0"/>
          <c:cat>
            <c:strRef>
              <c:f>'1.'!$A$8:$A$15</c:f>
              <c:strCache>
                <c:ptCount val="8"/>
                <c:pt idx="0">
                  <c:v>Storbanker</c:v>
                </c:pt>
                <c:pt idx="1">
                  <c:v>Konsumtionskredit</c:v>
                </c:pt>
                <c:pt idx="2">
                  <c:v>Retailbanker</c:v>
                </c:pt>
                <c:pt idx="3">
                  <c:v>VP-banker</c:v>
                </c:pt>
                <c:pt idx="4">
                  <c:v>Leasing</c:v>
                </c:pt>
                <c:pt idx="5">
                  <c:v>Sparbanker</c:v>
                </c:pt>
                <c:pt idx="6">
                  <c:v>Övriga</c:v>
                </c:pt>
                <c:pt idx="7">
                  <c:v>Utländska banker</c:v>
                </c:pt>
              </c:strCache>
            </c:strRef>
          </c:cat>
          <c:val>
            <c:numRef>
              <c:f>'1.'!$C$8:$C$15</c:f>
              <c:numCache>
                <c:formatCode>0</c:formatCode>
                <c:ptCount val="8"/>
                <c:pt idx="0">
                  <c:v>54.910557238691794</c:v>
                </c:pt>
                <c:pt idx="1">
                  <c:v>1.5631395341191716</c:v>
                </c:pt>
                <c:pt idx="2">
                  <c:v>13.389712885072461</c:v>
                </c:pt>
                <c:pt idx="3">
                  <c:v>0.66586944273254167</c:v>
                </c:pt>
                <c:pt idx="4">
                  <c:v>0.45018413168459742</c:v>
                </c:pt>
                <c:pt idx="5">
                  <c:v>5.2123226072872031</c:v>
                </c:pt>
                <c:pt idx="6">
                  <c:v>4.5053500738762455</c:v>
                </c:pt>
                <c:pt idx="7">
                  <c:v>19.302864086535962</c:v>
                </c:pt>
              </c:numCache>
            </c:numRef>
          </c:val>
          <c:extLst>
            <c:ext xmlns:c16="http://schemas.microsoft.com/office/drawing/2014/chart" uri="{C3380CC4-5D6E-409C-BE32-E72D297353CC}">
              <c16:uniqueId val="{00000001-33C0-4935-B35D-0304C8FBFA01}"/>
            </c:ext>
          </c:extLst>
        </c:ser>
        <c:dLbls>
          <c:showLegendKey val="0"/>
          <c:showVal val="0"/>
          <c:showCatName val="0"/>
          <c:showSerName val="0"/>
          <c:showPercent val="0"/>
          <c:showBubbleSize val="0"/>
        </c:dLbls>
        <c:gapWidth val="80"/>
        <c:overlap val="-20"/>
        <c:axId val="517726632"/>
        <c:axId val="517737456"/>
      </c:barChart>
      <c:catAx>
        <c:axId val="517726632"/>
        <c:scaling>
          <c:orientation val="minMax"/>
        </c:scaling>
        <c:delete val="0"/>
        <c:axPos val="b"/>
        <c:numFmt formatCode="General" sourceLinked="1"/>
        <c:majorTickMark val="out"/>
        <c:minorTickMark val="none"/>
        <c:tickLblPos val="nextTo"/>
        <c:spPr>
          <a:noFill/>
          <a:ln w="9525" cap="flat" cmpd="sng" algn="ctr">
            <a:solidFill>
              <a:srgbClr val="A4A4A4"/>
            </a:solidFill>
            <a:round/>
          </a:ln>
          <a:effectLst/>
        </c:spPr>
        <c:txPr>
          <a:bodyPr rot="-1560000" spcFirstLastPara="1" vertOverflow="ellipsis" wrap="square" anchor="ctr" anchorCtr="1"/>
          <a:lstStyle/>
          <a:p>
            <a:pPr>
              <a:defRPr sz="14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1.0000000000000002E+19"/>
        <c:auto val="1"/>
        <c:lblAlgn val="ctr"/>
        <c:lblOffset val="0"/>
        <c:noMultiLvlLbl val="0"/>
      </c:catAx>
      <c:valAx>
        <c:axId val="517737456"/>
        <c:scaling>
          <c:orientation val="minMax"/>
        </c:scaling>
        <c:delete val="0"/>
        <c:axPos val="l"/>
        <c:majorGridlines>
          <c:spPr>
            <a:ln w="9525" cap="flat" cmpd="sng" algn="ctr">
              <a:solidFill>
                <a:srgbClr val="A4A4A4"/>
              </a:solidFill>
              <a:round/>
            </a:ln>
            <a:effectLst/>
          </c:spPr>
        </c:majorGridlines>
        <c:numFmt formatCode="0" sourceLinked="1"/>
        <c:majorTickMark val="none"/>
        <c:minorTickMark val="none"/>
        <c:tickLblPos val="nextTo"/>
        <c:spPr>
          <a:noFill/>
          <a:ln w="9525">
            <a:solidFill>
              <a:srgbClr val="A4A4A4"/>
            </a:solidFill>
          </a:ln>
          <a:effectLst/>
        </c:spPr>
        <c:txPr>
          <a:bodyPr rot="-6000000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between"/>
      </c:valAx>
      <c:spPr>
        <a:noFill/>
        <a:ln w="9525">
          <a:solidFill>
            <a:srgbClr val="A4A4A4"/>
          </a:solidFill>
        </a:ln>
        <a:effectLst/>
      </c:spPr>
    </c:plotArea>
    <c:legend>
      <c:legendPos val="b"/>
      <c:layout>
        <c:manualLayout>
          <c:xMode val="edge"/>
          <c:yMode val="edge"/>
          <c:x val="3.3628473813426575E-2"/>
          <c:y val="0.85514603651343202"/>
          <c:w val="0.95121910413714172"/>
          <c:h val="0.12942147404577292"/>
        </c:manualLayout>
      </c:layout>
      <c:overlay val="0"/>
      <c:spPr>
        <a:noFill/>
        <a:ln>
          <a:noFill/>
        </a:ln>
        <a:effectLst/>
      </c:spPr>
      <c:txPr>
        <a:bodyPr rot="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1600" b="1">
          <a:latin typeface="Arial" panose="020B0604020202020204" pitchFamily="34" charset="0"/>
          <a:cs typeface="Arial" panose="020B0604020202020204" pitchFamily="34" charset="0"/>
        </a:defRPr>
      </a:pPr>
      <a:endParaRPr lang="sv-SE"/>
    </a:p>
  </c:txPr>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5.0518112019857044E-2"/>
          <c:y val="4.986938582454796E-2"/>
          <c:w val="0.94310906193078325"/>
          <c:h val="0.79340156615513668"/>
        </c:manualLayout>
      </c:layout>
      <c:lineChart>
        <c:grouping val="standard"/>
        <c:varyColors val="0"/>
        <c:ser>
          <c:idx val="0"/>
          <c:order val="0"/>
          <c:tx>
            <c:strRef>
              <c:f>'10.'!$B$7</c:f>
              <c:strCache>
                <c:ptCount val="1"/>
                <c:pt idx="0">
                  <c:v>K/I kvot</c:v>
                </c:pt>
              </c:strCache>
            </c:strRef>
          </c:tx>
          <c:spPr>
            <a:ln w="38100" cap="sq">
              <a:solidFill>
                <a:srgbClr val="006A7D"/>
              </a:solidFill>
              <a:prstDash val="solid"/>
              <a:round/>
            </a:ln>
            <a:effectLst/>
          </c:spPr>
          <c:marker>
            <c:symbol val="none"/>
          </c:marker>
          <c:cat>
            <c:numRef>
              <c:f>'10.'!$A$7:$A$33</c:f>
              <c:numCache>
                <c:formatCode>mmm\-yy</c:formatCode>
                <c:ptCount val="27"/>
                <c:pt idx="1">
                  <c:v>42094</c:v>
                </c:pt>
                <c:pt idx="2">
                  <c:v>42185</c:v>
                </c:pt>
                <c:pt idx="3">
                  <c:v>42277</c:v>
                </c:pt>
                <c:pt idx="4">
                  <c:v>42369</c:v>
                </c:pt>
                <c:pt idx="5">
                  <c:v>42460</c:v>
                </c:pt>
                <c:pt idx="6">
                  <c:v>42551</c:v>
                </c:pt>
                <c:pt idx="7">
                  <c:v>42643</c:v>
                </c:pt>
                <c:pt idx="8">
                  <c:v>42735</c:v>
                </c:pt>
                <c:pt idx="9">
                  <c:v>42825</c:v>
                </c:pt>
                <c:pt idx="10">
                  <c:v>42916</c:v>
                </c:pt>
                <c:pt idx="11">
                  <c:v>43008</c:v>
                </c:pt>
                <c:pt idx="12">
                  <c:v>43100</c:v>
                </c:pt>
                <c:pt idx="13">
                  <c:v>43190</c:v>
                </c:pt>
                <c:pt idx="14">
                  <c:v>43281</c:v>
                </c:pt>
                <c:pt idx="15">
                  <c:v>43373</c:v>
                </c:pt>
                <c:pt idx="16">
                  <c:v>43465</c:v>
                </c:pt>
                <c:pt idx="17">
                  <c:v>43555</c:v>
                </c:pt>
                <c:pt idx="18">
                  <c:v>43646</c:v>
                </c:pt>
                <c:pt idx="19">
                  <c:v>43738</c:v>
                </c:pt>
                <c:pt idx="20">
                  <c:v>43830</c:v>
                </c:pt>
                <c:pt idx="21">
                  <c:v>43921</c:v>
                </c:pt>
                <c:pt idx="22">
                  <c:v>44012</c:v>
                </c:pt>
                <c:pt idx="23">
                  <c:v>44104</c:v>
                </c:pt>
                <c:pt idx="24">
                  <c:v>44196</c:v>
                </c:pt>
                <c:pt idx="25">
                  <c:v>44286</c:v>
                </c:pt>
                <c:pt idx="26">
                  <c:v>44377</c:v>
                </c:pt>
              </c:numCache>
            </c:numRef>
          </c:cat>
          <c:val>
            <c:numRef>
              <c:f>'10.'!$B$7:$B$33</c:f>
              <c:numCache>
                <c:formatCode>0</c:formatCode>
                <c:ptCount val="27"/>
                <c:pt idx="0" formatCode="General">
                  <c:v>0</c:v>
                </c:pt>
                <c:pt idx="1">
                  <c:v>49.77387094259727</c:v>
                </c:pt>
                <c:pt idx="2">
                  <c:v>51.44361800911522</c:v>
                </c:pt>
                <c:pt idx="3">
                  <c:v>51.477832234782817</c:v>
                </c:pt>
                <c:pt idx="4">
                  <c:v>51.753814832861508</c:v>
                </c:pt>
                <c:pt idx="5">
                  <c:v>55.848996773916404</c:v>
                </c:pt>
                <c:pt idx="6">
                  <c:v>51.800023652915385</c:v>
                </c:pt>
                <c:pt idx="7">
                  <c:v>51.071300303200331</c:v>
                </c:pt>
                <c:pt idx="8">
                  <c:v>51.336192079008455</c:v>
                </c:pt>
                <c:pt idx="9">
                  <c:v>49.861247020171234</c:v>
                </c:pt>
                <c:pt idx="10">
                  <c:v>50.408583714501873</c:v>
                </c:pt>
                <c:pt idx="11">
                  <c:v>50.003442743375125</c:v>
                </c:pt>
                <c:pt idx="12">
                  <c:v>50.902745633028779</c:v>
                </c:pt>
                <c:pt idx="13">
                  <c:v>50.510686057114754</c:v>
                </c:pt>
                <c:pt idx="14">
                  <c:v>49.216549871731729</c:v>
                </c:pt>
                <c:pt idx="15">
                  <c:v>49.811538859617571</c:v>
                </c:pt>
                <c:pt idx="16">
                  <c:v>51.24918617027879</c:v>
                </c:pt>
                <c:pt idx="17">
                  <c:v>47.040456145932851</c:v>
                </c:pt>
                <c:pt idx="18">
                  <c:v>48.80227470710566</c:v>
                </c:pt>
                <c:pt idx="19">
                  <c:v>50.905229566544996</c:v>
                </c:pt>
                <c:pt idx="20">
                  <c:v>50.90421980520469</c:v>
                </c:pt>
                <c:pt idx="21">
                  <c:v>56.441508187017597</c:v>
                </c:pt>
                <c:pt idx="22">
                  <c:v>54.532470033616235</c:v>
                </c:pt>
                <c:pt idx="23">
                  <c:v>53.483381022593591</c:v>
                </c:pt>
                <c:pt idx="24">
                  <c:v>53.209143558031577</c:v>
                </c:pt>
                <c:pt idx="25">
                  <c:v>49.114028843840302</c:v>
                </c:pt>
                <c:pt idx="26">
                  <c:v>49.000955566058202</c:v>
                </c:pt>
              </c:numCache>
            </c:numRef>
          </c:val>
          <c:smooth val="0"/>
          <c:extLst>
            <c:ext xmlns:c16="http://schemas.microsoft.com/office/drawing/2014/chart" uri="{C3380CC4-5D6E-409C-BE32-E72D297353CC}">
              <c16:uniqueId val="{00000000-B3E7-4AF4-8DD9-3E3D874C52DA}"/>
            </c:ext>
          </c:extLst>
        </c:ser>
        <c:ser>
          <c:idx val="1"/>
          <c:order val="1"/>
          <c:tx>
            <c:strRef>
              <c:f>'10.'!$C$7</c:f>
              <c:strCache>
                <c:ptCount val="1"/>
                <c:pt idx="0">
                  <c:v>K/I-kvot, glidande medelvärde</c:v>
                </c:pt>
              </c:strCache>
            </c:strRef>
          </c:tx>
          <c:spPr>
            <a:ln w="38100" cap="rnd">
              <a:solidFill>
                <a:srgbClr val="006A7D"/>
              </a:solidFill>
              <a:prstDash val="dash"/>
              <a:round/>
            </a:ln>
            <a:effectLst/>
          </c:spPr>
          <c:marker>
            <c:symbol val="none"/>
          </c:marker>
          <c:cat>
            <c:numRef>
              <c:f>'10.'!$A$7:$A$33</c:f>
              <c:numCache>
                <c:formatCode>mmm\-yy</c:formatCode>
                <c:ptCount val="27"/>
                <c:pt idx="1">
                  <c:v>42094</c:v>
                </c:pt>
                <c:pt idx="2">
                  <c:v>42185</c:v>
                </c:pt>
                <c:pt idx="3">
                  <c:v>42277</c:v>
                </c:pt>
                <c:pt idx="4">
                  <c:v>42369</c:v>
                </c:pt>
                <c:pt idx="5">
                  <c:v>42460</c:v>
                </c:pt>
                <c:pt idx="6">
                  <c:v>42551</c:v>
                </c:pt>
                <c:pt idx="7">
                  <c:v>42643</c:v>
                </c:pt>
                <c:pt idx="8">
                  <c:v>42735</c:v>
                </c:pt>
                <c:pt idx="9">
                  <c:v>42825</c:v>
                </c:pt>
                <c:pt idx="10">
                  <c:v>42916</c:v>
                </c:pt>
                <c:pt idx="11">
                  <c:v>43008</c:v>
                </c:pt>
                <c:pt idx="12">
                  <c:v>43100</c:v>
                </c:pt>
                <c:pt idx="13">
                  <c:v>43190</c:v>
                </c:pt>
                <c:pt idx="14">
                  <c:v>43281</c:v>
                </c:pt>
                <c:pt idx="15">
                  <c:v>43373</c:v>
                </c:pt>
                <c:pt idx="16">
                  <c:v>43465</c:v>
                </c:pt>
                <c:pt idx="17">
                  <c:v>43555</c:v>
                </c:pt>
                <c:pt idx="18">
                  <c:v>43646</c:v>
                </c:pt>
                <c:pt idx="19">
                  <c:v>43738</c:v>
                </c:pt>
                <c:pt idx="20">
                  <c:v>43830</c:v>
                </c:pt>
                <c:pt idx="21">
                  <c:v>43921</c:v>
                </c:pt>
                <c:pt idx="22">
                  <c:v>44012</c:v>
                </c:pt>
                <c:pt idx="23">
                  <c:v>44104</c:v>
                </c:pt>
                <c:pt idx="24">
                  <c:v>44196</c:v>
                </c:pt>
                <c:pt idx="25">
                  <c:v>44286</c:v>
                </c:pt>
                <c:pt idx="26">
                  <c:v>44377</c:v>
                </c:pt>
              </c:numCache>
            </c:numRef>
          </c:cat>
          <c:val>
            <c:numRef>
              <c:f>'10.'!$C$7:$C$33</c:f>
              <c:numCache>
                <c:formatCode>0</c:formatCode>
                <c:ptCount val="27"/>
                <c:pt idx="0" formatCode="General">
                  <c:v>0</c:v>
                </c:pt>
                <c:pt idx="1">
                  <c:v>50.95874828217989</c:v>
                </c:pt>
                <c:pt idx="2">
                  <c:v>50.198525137506898</c:v>
                </c:pt>
                <c:pt idx="3">
                  <c:v>50.598941425503696</c:v>
                </c:pt>
                <c:pt idx="4">
                  <c:v>51.112284004839204</c:v>
                </c:pt>
                <c:pt idx="5">
                  <c:v>52.631065462668992</c:v>
                </c:pt>
                <c:pt idx="6">
                  <c:v>52.720166873619036</c:v>
                </c:pt>
                <c:pt idx="7">
                  <c:v>52.618533890723405</c:v>
                </c:pt>
                <c:pt idx="8">
                  <c:v>52.514128202260146</c:v>
                </c:pt>
                <c:pt idx="9">
                  <c:v>51.017190763823848</c:v>
                </c:pt>
                <c:pt idx="10">
                  <c:v>50.669330779220466</c:v>
                </c:pt>
                <c:pt idx="11">
                  <c:v>50.402366389264174</c:v>
                </c:pt>
                <c:pt idx="12">
                  <c:v>50.294004777769253</c:v>
                </c:pt>
                <c:pt idx="13">
                  <c:v>50.456364537005129</c:v>
                </c:pt>
                <c:pt idx="14">
                  <c:v>50.158356076312593</c:v>
                </c:pt>
                <c:pt idx="15">
                  <c:v>50.110380105373196</c:v>
                </c:pt>
                <c:pt idx="16">
                  <c:v>50.196990239685711</c:v>
                </c:pt>
                <c:pt idx="17">
                  <c:v>49.329432761890232</c:v>
                </c:pt>
                <c:pt idx="18">
                  <c:v>49.22586397073372</c:v>
                </c:pt>
                <c:pt idx="19">
                  <c:v>49.499286647465574</c:v>
                </c:pt>
                <c:pt idx="20">
                  <c:v>49.413045056197049</c:v>
                </c:pt>
                <c:pt idx="21">
                  <c:v>51.763308066468227</c:v>
                </c:pt>
                <c:pt idx="22">
                  <c:v>53.195856898095869</c:v>
                </c:pt>
                <c:pt idx="23">
                  <c:v>53.840394762108026</c:v>
                </c:pt>
                <c:pt idx="24">
                  <c:v>54.416625700314746</c:v>
                </c:pt>
                <c:pt idx="25">
                  <c:v>52.584755864520403</c:v>
                </c:pt>
                <c:pt idx="26">
                  <c:v>51.201877247630904</c:v>
                </c:pt>
              </c:numCache>
            </c:numRef>
          </c:val>
          <c:smooth val="0"/>
          <c:extLst>
            <c:ext xmlns:c16="http://schemas.microsoft.com/office/drawing/2014/chart" uri="{C3380CC4-5D6E-409C-BE32-E72D297353CC}">
              <c16:uniqueId val="{00000001-B3E7-4AF4-8DD9-3E3D874C52DA}"/>
            </c:ext>
          </c:extLst>
        </c:ser>
        <c:dLbls>
          <c:showLegendKey val="0"/>
          <c:showVal val="0"/>
          <c:showCatName val="0"/>
          <c:showSerName val="0"/>
          <c:showPercent val="0"/>
          <c:showBubbleSize val="0"/>
        </c:dLbls>
        <c:smooth val="0"/>
        <c:axId val="517726632"/>
        <c:axId val="517737456"/>
      </c:lineChart>
      <c:dateAx>
        <c:axId val="517726632"/>
        <c:scaling>
          <c:orientation val="minMax"/>
          <c:max val="44377"/>
        </c:scaling>
        <c:delete val="0"/>
        <c:axPos val="b"/>
        <c:numFmt formatCode="yyyy;@" sourceLinked="0"/>
        <c:majorTickMark val="out"/>
        <c:minorTickMark val="none"/>
        <c:tickLblPos val="nextTo"/>
        <c:spPr>
          <a:noFill/>
          <a:ln w="9525" cap="flat" cmpd="sng" algn="ctr">
            <a:solidFill>
              <a:srgbClr val="A4A4A4"/>
            </a:solidFill>
            <a:round/>
          </a:ln>
          <a:effectLst/>
        </c:spPr>
        <c:txPr>
          <a:bodyPr rot="0" spcFirstLastPara="1" vertOverflow="ellipsis"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1.0000000000000002E+20"/>
        <c:auto val="1"/>
        <c:lblOffset val="0"/>
        <c:baseTimeUnit val="months"/>
        <c:majorUnit val="12"/>
        <c:majorTimeUnit val="months"/>
        <c:minorUnit val="1"/>
        <c:minorTimeUnit val="months"/>
      </c:dateAx>
      <c:valAx>
        <c:axId val="517737456"/>
        <c:scaling>
          <c:orientation val="minMax"/>
          <c:max val="70"/>
          <c:min val="40"/>
        </c:scaling>
        <c:delete val="0"/>
        <c:axPos val="l"/>
        <c:majorGridlines>
          <c:spPr>
            <a:ln w="9525" cap="flat" cmpd="sng" algn="ctr">
              <a:solidFill>
                <a:srgbClr val="A4A4A4"/>
              </a:solidFill>
              <a:round/>
            </a:ln>
            <a:effectLst/>
          </c:spPr>
        </c:majorGridlines>
        <c:numFmt formatCode="General" sourceLinked="1"/>
        <c:majorTickMark val="none"/>
        <c:minorTickMark val="none"/>
        <c:tickLblPos val="nextTo"/>
        <c:spPr>
          <a:noFill/>
          <a:ln>
            <a:solidFill>
              <a:srgbClr val="A4A4A4"/>
            </a:solidFill>
          </a:ln>
          <a:effectLst/>
        </c:spPr>
        <c:txPr>
          <a:bodyPr rot="-6000000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midCat"/>
        <c:majorUnit val="5"/>
      </c:valAx>
      <c:spPr>
        <a:noFill/>
        <a:ln>
          <a:solidFill>
            <a:srgbClr val="A4A4A4"/>
          </a:solidFill>
        </a:ln>
        <a:effectLst/>
      </c:spPr>
    </c:plotArea>
    <c:legend>
      <c:legendPos val="b"/>
      <c:layout>
        <c:manualLayout>
          <c:xMode val="edge"/>
          <c:yMode val="edge"/>
          <c:x val="0.2126077802208047"/>
          <c:y val="0.91500006486009677"/>
          <c:w val="0.5695220040763157"/>
          <c:h val="7.1820363475982293E-2"/>
        </c:manualLayout>
      </c:layout>
      <c:overlay val="0"/>
      <c:spPr>
        <a:noFill/>
        <a:ln>
          <a:noFill/>
        </a:ln>
        <a:effectLst/>
      </c:spPr>
      <c:txPr>
        <a:bodyPr rot="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1600" b="1">
          <a:latin typeface="Arial" panose="020B0604020202020204" pitchFamily="34" charset="0"/>
          <a:cs typeface="Arial" panose="020B0604020202020204" pitchFamily="34" charset="0"/>
        </a:defRPr>
      </a:pPr>
      <a:endParaRPr lang="sv-SE"/>
    </a:p>
  </c:txPr>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4.6576730418943536E-2"/>
          <c:y val="6.0319865319865308E-2"/>
          <c:w val="0.94310906193078325"/>
          <c:h val="0.75353124999999999"/>
        </c:manualLayout>
      </c:layout>
      <c:lineChart>
        <c:grouping val="standard"/>
        <c:varyColors val="0"/>
        <c:ser>
          <c:idx val="2"/>
          <c:order val="0"/>
          <c:tx>
            <c:strRef>
              <c:f>'11.'!$B$7</c:f>
              <c:strCache>
                <c:ptCount val="1"/>
                <c:pt idx="0">
                  <c:v>Räntenettomarginal</c:v>
                </c:pt>
              </c:strCache>
            </c:strRef>
          </c:tx>
          <c:spPr>
            <a:ln w="38100" cap="sq">
              <a:solidFill>
                <a:srgbClr val="006A7D"/>
              </a:solidFill>
              <a:prstDash val="solid"/>
              <a:round/>
            </a:ln>
            <a:effectLst/>
          </c:spPr>
          <c:marker>
            <c:symbol val="none"/>
          </c:marker>
          <c:cat>
            <c:numRef>
              <c:f>'11.'!$A$8:$A$33</c:f>
              <c:numCache>
                <c:formatCode>mmm\-yy</c:formatCode>
                <c:ptCount val="26"/>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numCache>
            </c:numRef>
          </c:cat>
          <c:val>
            <c:numRef>
              <c:f>'11.'!$B$8:$B$33</c:f>
              <c:numCache>
                <c:formatCode>0.0</c:formatCode>
                <c:ptCount val="26"/>
                <c:pt idx="0">
                  <c:v>1.3862015256842253</c:v>
                </c:pt>
                <c:pt idx="1">
                  <c:v>1.3530718435722275</c:v>
                </c:pt>
                <c:pt idx="2">
                  <c:v>1.363198516206743</c:v>
                </c:pt>
                <c:pt idx="3">
                  <c:v>1.4152652134951944</c:v>
                </c:pt>
                <c:pt idx="4">
                  <c:v>1.3559398619045862</c:v>
                </c:pt>
                <c:pt idx="5">
                  <c:v>1.3304330389732548</c:v>
                </c:pt>
                <c:pt idx="6">
                  <c:v>1.3243444342932138</c:v>
                </c:pt>
                <c:pt idx="7">
                  <c:v>1.3880275316491577</c:v>
                </c:pt>
                <c:pt idx="8">
                  <c:v>1.3652276587293337</c:v>
                </c:pt>
                <c:pt idx="9">
                  <c:v>1.380995691013972</c:v>
                </c:pt>
                <c:pt idx="10">
                  <c:v>1.3549041313490595</c:v>
                </c:pt>
                <c:pt idx="11">
                  <c:v>1.4080698016040876</c:v>
                </c:pt>
                <c:pt idx="12">
                  <c:v>1.4064612075634073</c:v>
                </c:pt>
                <c:pt idx="13">
                  <c:v>1.3759496979585846</c:v>
                </c:pt>
                <c:pt idx="14">
                  <c:v>1.3967212817944834</c:v>
                </c:pt>
                <c:pt idx="15">
                  <c:v>1.420436435994151</c:v>
                </c:pt>
                <c:pt idx="16">
                  <c:v>1.4099162007291384</c:v>
                </c:pt>
                <c:pt idx="17">
                  <c:v>1.4045192854524093</c:v>
                </c:pt>
                <c:pt idx="18">
                  <c:v>1.4068871757593593</c:v>
                </c:pt>
                <c:pt idx="19">
                  <c:v>1.4487799437295763</c:v>
                </c:pt>
                <c:pt idx="20">
                  <c:v>1.4042367872228401</c:v>
                </c:pt>
                <c:pt idx="21">
                  <c:v>1.46110791235682</c:v>
                </c:pt>
                <c:pt idx="22">
                  <c:v>1.4760379098123504</c:v>
                </c:pt>
                <c:pt idx="23">
                  <c:v>1.4930772297887036</c:v>
                </c:pt>
                <c:pt idx="24">
                  <c:v>1.4650123323794599</c:v>
                </c:pt>
                <c:pt idx="25">
                  <c:v>1.4554264239318699</c:v>
                </c:pt>
              </c:numCache>
            </c:numRef>
          </c:val>
          <c:smooth val="0"/>
          <c:extLst>
            <c:ext xmlns:c16="http://schemas.microsoft.com/office/drawing/2014/chart" uri="{C3380CC4-5D6E-409C-BE32-E72D297353CC}">
              <c16:uniqueId val="{00000000-720D-482F-BCBF-E57E09A5CF84}"/>
            </c:ext>
          </c:extLst>
        </c:ser>
        <c:ser>
          <c:idx val="1"/>
          <c:order val="1"/>
          <c:tx>
            <c:strRef>
              <c:f>'11.'!$C$7</c:f>
              <c:strCache>
                <c:ptCount val="1"/>
                <c:pt idx="0">
                  <c:v>Andel problemlån</c:v>
                </c:pt>
              </c:strCache>
            </c:strRef>
          </c:tx>
          <c:spPr>
            <a:ln w="38100" cap="sq">
              <a:solidFill>
                <a:srgbClr val="F8971D"/>
              </a:solidFill>
              <a:prstDash val="solid"/>
              <a:round/>
            </a:ln>
            <a:effectLst/>
          </c:spPr>
          <c:marker>
            <c:symbol val="none"/>
          </c:marker>
          <c:cat>
            <c:numRef>
              <c:f>'11.'!$A$8:$A$33</c:f>
              <c:numCache>
                <c:formatCode>mmm\-yy</c:formatCode>
                <c:ptCount val="26"/>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numCache>
            </c:numRef>
          </c:cat>
          <c:val>
            <c:numRef>
              <c:f>'11.'!$C$8:$C$33</c:f>
              <c:numCache>
                <c:formatCode>0.0</c:formatCode>
                <c:ptCount val="26"/>
                <c:pt idx="0">
                  <c:v>0.92312477967610751</c:v>
                </c:pt>
                <c:pt idx="1">
                  <c:v>0.8136114030750895</c:v>
                </c:pt>
                <c:pt idx="2">
                  <c:v>0.91365810083232579</c:v>
                </c:pt>
                <c:pt idx="3">
                  <c:v>0.9642167369915543</c:v>
                </c:pt>
                <c:pt idx="4">
                  <c:v>0.93645835274747435</c:v>
                </c:pt>
                <c:pt idx="5">
                  <c:v>0.92231587532282977</c:v>
                </c:pt>
                <c:pt idx="6">
                  <c:v>0.88242689055515433</c:v>
                </c:pt>
                <c:pt idx="7">
                  <c:v>0.91295533501670834</c:v>
                </c:pt>
                <c:pt idx="8">
                  <c:v>0.83800706570971284</c:v>
                </c:pt>
                <c:pt idx="9">
                  <c:v>0.89698318904399255</c:v>
                </c:pt>
                <c:pt idx="10">
                  <c:v>0.93360024929565555</c:v>
                </c:pt>
                <c:pt idx="11">
                  <c:v>0.95661011978333799</c:v>
                </c:pt>
                <c:pt idx="12">
                  <c:v>1.0355777294445103</c:v>
                </c:pt>
                <c:pt idx="13">
                  <c:v>1.0518802387738668</c:v>
                </c:pt>
                <c:pt idx="14">
                  <c:v>1.0198150598048594</c:v>
                </c:pt>
                <c:pt idx="15">
                  <c:v>1.0537759373173761</c:v>
                </c:pt>
                <c:pt idx="16">
                  <c:v>1.0346916173995748</c:v>
                </c:pt>
                <c:pt idx="17">
                  <c:v>1.1430692803728206</c:v>
                </c:pt>
                <c:pt idx="18">
                  <c:v>1.213583690397809</c:v>
                </c:pt>
                <c:pt idx="19">
                  <c:v>1.2497058492018829</c:v>
                </c:pt>
                <c:pt idx="20">
                  <c:v>1.26567749643016</c:v>
                </c:pt>
                <c:pt idx="21">
                  <c:v>1.25773714174874</c:v>
                </c:pt>
                <c:pt idx="22">
                  <c:v>1.2443429814681828</c:v>
                </c:pt>
                <c:pt idx="23">
                  <c:v>1.1949259619754282</c:v>
                </c:pt>
                <c:pt idx="24">
                  <c:v>1.17140574833921</c:v>
                </c:pt>
                <c:pt idx="25">
                  <c:v>1.1465121167749699</c:v>
                </c:pt>
              </c:numCache>
            </c:numRef>
          </c:val>
          <c:smooth val="0"/>
          <c:extLst>
            <c:ext xmlns:c16="http://schemas.microsoft.com/office/drawing/2014/chart" uri="{C3380CC4-5D6E-409C-BE32-E72D297353CC}">
              <c16:uniqueId val="{00000001-720D-482F-BCBF-E57E09A5CF84}"/>
            </c:ext>
          </c:extLst>
        </c:ser>
        <c:dLbls>
          <c:showLegendKey val="0"/>
          <c:showVal val="0"/>
          <c:showCatName val="0"/>
          <c:showSerName val="0"/>
          <c:showPercent val="0"/>
          <c:showBubbleSize val="0"/>
        </c:dLbls>
        <c:smooth val="0"/>
        <c:axId val="517726632"/>
        <c:axId val="517737456"/>
      </c:lineChart>
      <c:dateAx>
        <c:axId val="517726632"/>
        <c:scaling>
          <c:orientation val="minMax"/>
        </c:scaling>
        <c:delete val="0"/>
        <c:axPos val="b"/>
        <c:numFmt formatCode="yyyy;@" sourceLinked="0"/>
        <c:majorTickMark val="out"/>
        <c:minorTickMark val="none"/>
        <c:tickLblPos val="nextTo"/>
        <c:spPr>
          <a:noFill/>
          <a:ln w="9525" cap="flat" cmpd="sng" algn="ctr">
            <a:solidFill>
              <a:srgbClr val="A4A4A4"/>
            </a:solidFill>
            <a:round/>
          </a:ln>
          <a:effectLst/>
        </c:spPr>
        <c:txPr>
          <a:bodyPr rot="0" spcFirstLastPara="1" vertOverflow="ellipsis"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1.0000000000000002E+20"/>
        <c:auto val="1"/>
        <c:lblOffset val="0"/>
        <c:baseTimeUnit val="months"/>
        <c:majorUnit val="12"/>
        <c:majorTimeUnit val="months"/>
        <c:minorUnit val="1"/>
        <c:minorTimeUnit val="months"/>
      </c:dateAx>
      <c:valAx>
        <c:axId val="517737456"/>
        <c:scaling>
          <c:orientation val="minMax"/>
          <c:max val="1.6"/>
          <c:min val="0.60000000000000009"/>
        </c:scaling>
        <c:delete val="0"/>
        <c:axPos val="l"/>
        <c:majorGridlines>
          <c:spPr>
            <a:ln w="9525" cap="flat" cmpd="sng" algn="ctr">
              <a:solidFill>
                <a:srgbClr val="A4A4A4"/>
              </a:solidFill>
              <a:round/>
            </a:ln>
            <a:effectLst/>
          </c:spPr>
        </c:majorGridlines>
        <c:numFmt formatCode="0.0" sourceLinked="1"/>
        <c:majorTickMark val="none"/>
        <c:minorTickMark val="none"/>
        <c:tickLblPos val="nextTo"/>
        <c:spPr>
          <a:noFill/>
          <a:ln>
            <a:solidFill>
              <a:srgbClr val="A4A4A4"/>
            </a:solidFill>
          </a:ln>
          <a:effectLst/>
        </c:spPr>
        <c:txPr>
          <a:bodyPr rot="-6000000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midCat"/>
        <c:majorUnit val="0.2"/>
      </c:valAx>
      <c:spPr>
        <a:noFill/>
        <a:ln>
          <a:solidFill>
            <a:srgbClr val="A4A4A4"/>
          </a:solidFill>
        </a:ln>
        <a:effectLst/>
      </c:spPr>
    </c:plotArea>
    <c:legend>
      <c:legendPos val="b"/>
      <c:layout>
        <c:manualLayout>
          <c:xMode val="edge"/>
          <c:yMode val="edge"/>
          <c:x val="0.12425356030176131"/>
          <c:y val="0.90968749592584386"/>
          <c:w val="0.75149277580522778"/>
          <c:h val="5.7197762799368994E-2"/>
        </c:manualLayout>
      </c:layout>
      <c:overlay val="0"/>
      <c:spPr>
        <a:noFill/>
        <a:ln>
          <a:noFill/>
        </a:ln>
        <a:effectLst/>
      </c:spPr>
      <c:txPr>
        <a:bodyPr rot="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1600" b="1">
          <a:latin typeface="Arial" panose="020B0604020202020204" pitchFamily="34" charset="0"/>
          <a:cs typeface="Arial" panose="020B0604020202020204" pitchFamily="34" charset="0"/>
        </a:defRPr>
      </a:pPr>
      <a:endParaRPr lang="sv-SE"/>
    </a:p>
  </c:txPr>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4.6576730418943536E-2"/>
          <c:y val="6.0319865319865308E-2"/>
          <c:w val="0.94310906193078325"/>
          <c:h val="0.8285913197658501"/>
        </c:manualLayout>
      </c:layout>
      <c:lineChart>
        <c:grouping val="standard"/>
        <c:varyColors val="0"/>
        <c:ser>
          <c:idx val="0"/>
          <c:order val="0"/>
          <c:spPr>
            <a:ln w="38100" cap="sq">
              <a:solidFill>
                <a:srgbClr val="006A7D"/>
              </a:solidFill>
              <a:prstDash val="solid"/>
              <a:round/>
            </a:ln>
            <a:effectLst/>
          </c:spPr>
          <c:marker>
            <c:symbol val="none"/>
          </c:marker>
          <c:cat>
            <c:numRef>
              <c:f>'12.'!$A$8:$A$21</c:f>
              <c:numCache>
                <c:formatCode>mmm\-yy</c:formatCode>
                <c:ptCount val="14"/>
                <c:pt idx="0">
                  <c:v>43190</c:v>
                </c:pt>
                <c:pt idx="1">
                  <c:v>43281</c:v>
                </c:pt>
                <c:pt idx="2">
                  <c:v>43373</c:v>
                </c:pt>
                <c:pt idx="3">
                  <c:v>43465</c:v>
                </c:pt>
                <c:pt idx="4">
                  <c:v>43555</c:v>
                </c:pt>
                <c:pt idx="5">
                  <c:v>43646</c:v>
                </c:pt>
                <c:pt idx="6">
                  <c:v>43738</c:v>
                </c:pt>
                <c:pt idx="7">
                  <c:v>43830</c:v>
                </c:pt>
                <c:pt idx="8">
                  <c:v>43921</c:v>
                </c:pt>
                <c:pt idx="9">
                  <c:v>44012</c:v>
                </c:pt>
                <c:pt idx="10">
                  <c:v>44104</c:v>
                </c:pt>
                <c:pt idx="11">
                  <c:v>44196</c:v>
                </c:pt>
                <c:pt idx="12">
                  <c:v>44286</c:v>
                </c:pt>
                <c:pt idx="13">
                  <c:v>44377</c:v>
                </c:pt>
              </c:numCache>
            </c:numRef>
          </c:cat>
          <c:val>
            <c:numRef>
              <c:f>'12.'!$B$8:$B$21</c:f>
              <c:numCache>
                <c:formatCode>0</c:formatCode>
                <c:ptCount val="14"/>
                <c:pt idx="0">
                  <c:v>4.5684688600000003</c:v>
                </c:pt>
                <c:pt idx="1">
                  <c:v>6.5727922110000003</c:v>
                </c:pt>
                <c:pt idx="2">
                  <c:v>8.1845161829999995</c:v>
                </c:pt>
                <c:pt idx="3">
                  <c:v>10.583130053</c:v>
                </c:pt>
                <c:pt idx="4">
                  <c:v>14.992522866</c:v>
                </c:pt>
                <c:pt idx="5">
                  <c:v>17.375924939000001</c:v>
                </c:pt>
                <c:pt idx="6">
                  <c:v>19.649134413999999</c:v>
                </c:pt>
                <c:pt idx="7">
                  <c:v>21.683818379000002</c:v>
                </c:pt>
                <c:pt idx="8">
                  <c:v>23.818884721</c:v>
                </c:pt>
                <c:pt idx="9">
                  <c:v>26.298084525</c:v>
                </c:pt>
                <c:pt idx="10">
                  <c:v>29.574357502000002</c:v>
                </c:pt>
                <c:pt idx="11">
                  <c:v>32.287214994999999</c:v>
                </c:pt>
                <c:pt idx="12">
                  <c:v>36.648727260999998</c:v>
                </c:pt>
                <c:pt idx="13">
                  <c:v>40.593842299000002</c:v>
                </c:pt>
              </c:numCache>
            </c:numRef>
          </c:val>
          <c:smooth val="0"/>
          <c:extLst>
            <c:ext xmlns:c16="http://schemas.microsoft.com/office/drawing/2014/chart" uri="{C3380CC4-5D6E-409C-BE32-E72D297353CC}">
              <c16:uniqueId val="{00000000-F63E-4B95-A92C-08485D6DA522}"/>
            </c:ext>
          </c:extLst>
        </c:ser>
        <c:dLbls>
          <c:showLegendKey val="0"/>
          <c:showVal val="0"/>
          <c:showCatName val="0"/>
          <c:showSerName val="0"/>
          <c:showPercent val="0"/>
          <c:showBubbleSize val="0"/>
        </c:dLbls>
        <c:smooth val="0"/>
        <c:axId val="517726632"/>
        <c:axId val="517737456"/>
      </c:lineChart>
      <c:dateAx>
        <c:axId val="517726632"/>
        <c:scaling>
          <c:orientation val="minMax"/>
        </c:scaling>
        <c:delete val="0"/>
        <c:axPos val="b"/>
        <c:numFmt formatCode="yyyy;@" sourceLinked="0"/>
        <c:majorTickMark val="out"/>
        <c:minorTickMark val="none"/>
        <c:tickLblPos val="nextTo"/>
        <c:spPr>
          <a:noFill/>
          <a:ln w="9525" cap="flat" cmpd="sng" algn="ctr">
            <a:solidFill>
              <a:srgbClr val="A4A4A4"/>
            </a:solidFill>
            <a:round/>
          </a:ln>
          <a:effectLst/>
        </c:spPr>
        <c:txPr>
          <a:bodyPr rot="0" spcFirstLastPara="1" vertOverflow="ellipsis"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1.0000000000000002E+20"/>
        <c:auto val="1"/>
        <c:lblOffset val="0"/>
        <c:baseTimeUnit val="months"/>
        <c:majorUnit val="12"/>
        <c:majorTimeUnit val="months"/>
      </c:dateAx>
      <c:valAx>
        <c:axId val="517737456"/>
        <c:scaling>
          <c:orientation val="minMax"/>
        </c:scaling>
        <c:delete val="0"/>
        <c:axPos val="l"/>
        <c:majorGridlines>
          <c:spPr>
            <a:ln w="9525" cap="flat" cmpd="sng" algn="ctr">
              <a:solidFill>
                <a:srgbClr val="A4A4A4"/>
              </a:solidFill>
              <a:round/>
            </a:ln>
            <a:effectLst/>
          </c:spPr>
        </c:majorGridlines>
        <c:numFmt formatCode="0" sourceLinked="1"/>
        <c:majorTickMark val="none"/>
        <c:minorTickMark val="none"/>
        <c:tickLblPos val="nextTo"/>
        <c:spPr>
          <a:noFill/>
          <a:ln>
            <a:solidFill>
              <a:srgbClr val="A4A4A4"/>
            </a:solidFill>
          </a:ln>
          <a:effectLst/>
        </c:spPr>
        <c:txPr>
          <a:bodyPr rot="-6000000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midCat"/>
      </c:valAx>
      <c:spPr>
        <a:noFill/>
        <a:ln>
          <a:solidFill>
            <a:srgbClr val="A4A4A4"/>
          </a:solidFill>
        </a:ln>
        <a:effectLst/>
      </c:spPr>
    </c:plotArea>
    <c:plotVisOnly val="1"/>
    <c:dispBlanksAs val="gap"/>
    <c:showDLblsOverMax val="0"/>
  </c:chart>
  <c:spPr>
    <a:noFill/>
    <a:ln w="9525" cap="flat" cmpd="sng" algn="ctr">
      <a:noFill/>
      <a:round/>
    </a:ln>
    <a:effectLst/>
  </c:spPr>
  <c:txPr>
    <a:bodyPr/>
    <a:lstStyle/>
    <a:p>
      <a:pPr>
        <a:defRPr sz="1600" b="1">
          <a:latin typeface="Arial" panose="020B0604020202020204" pitchFamily="34" charset="0"/>
          <a:cs typeface="Arial" panose="020B0604020202020204" pitchFamily="34" charset="0"/>
        </a:defRPr>
      </a:pPr>
      <a:endParaRPr lang="sv-SE"/>
    </a:p>
  </c:txPr>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5.055008856227948E-2"/>
          <c:y val="2.2789814578185269E-2"/>
          <c:w val="0.94310906193078325"/>
          <c:h val="0.79989187732770117"/>
        </c:manualLayout>
      </c:layout>
      <c:lineChart>
        <c:grouping val="standard"/>
        <c:varyColors val="0"/>
        <c:ser>
          <c:idx val="1"/>
          <c:order val="0"/>
          <c:tx>
            <c:strRef>
              <c:f>'13.'!$B$7</c:f>
              <c:strCache>
                <c:ptCount val="1"/>
                <c:pt idx="0">
                  <c:v>Antal företag /vänster axel)</c:v>
                </c:pt>
              </c:strCache>
            </c:strRef>
          </c:tx>
          <c:spPr>
            <a:ln w="38100" cap="rnd">
              <a:solidFill>
                <a:srgbClr val="006A7D"/>
              </a:solidFill>
              <a:round/>
            </a:ln>
            <a:effectLst/>
          </c:spPr>
          <c:marker>
            <c:symbol val="none"/>
          </c:marker>
          <c:cat>
            <c:numRef>
              <c:f>'13.'!$A$8:$A$26</c:f>
              <c:numCache>
                <c:formatCode>mmm\-yy</c:formatCode>
                <c:ptCount val="19"/>
                <c:pt idx="0">
                  <c:v>41061</c:v>
                </c:pt>
                <c:pt idx="1">
                  <c:v>41244</c:v>
                </c:pt>
                <c:pt idx="2">
                  <c:v>41426</c:v>
                </c:pt>
                <c:pt idx="3">
                  <c:v>41609</c:v>
                </c:pt>
                <c:pt idx="4">
                  <c:v>41791</c:v>
                </c:pt>
                <c:pt idx="5">
                  <c:v>41974</c:v>
                </c:pt>
                <c:pt idx="6">
                  <c:v>42156</c:v>
                </c:pt>
                <c:pt idx="7">
                  <c:v>42339</c:v>
                </c:pt>
                <c:pt idx="8">
                  <c:v>42522</c:v>
                </c:pt>
                <c:pt idx="9">
                  <c:v>42705</c:v>
                </c:pt>
                <c:pt idx="10">
                  <c:v>42887</c:v>
                </c:pt>
                <c:pt idx="11">
                  <c:v>43070</c:v>
                </c:pt>
                <c:pt idx="12">
                  <c:v>43252</c:v>
                </c:pt>
                <c:pt idx="13">
                  <c:v>43435</c:v>
                </c:pt>
                <c:pt idx="14">
                  <c:v>43617</c:v>
                </c:pt>
                <c:pt idx="15">
                  <c:v>43800</c:v>
                </c:pt>
                <c:pt idx="16">
                  <c:v>43983</c:v>
                </c:pt>
                <c:pt idx="17">
                  <c:v>44166</c:v>
                </c:pt>
                <c:pt idx="18">
                  <c:v>44348</c:v>
                </c:pt>
              </c:numCache>
            </c:numRef>
          </c:cat>
          <c:val>
            <c:numRef>
              <c:f>'13.'!$B$8:$B$26</c:f>
              <c:numCache>
                <c:formatCode>General</c:formatCode>
                <c:ptCount val="19"/>
                <c:pt idx="0">
                  <c:v>22</c:v>
                </c:pt>
                <c:pt idx="1">
                  <c:v>22</c:v>
                </c:pt>
                <c:pt idx="2">
                  <c:v>23</c:v>
                </c:pt>
                <c:pt idx="3">
                  <c:v>22</c:v>
                </c:pt>
                <c:pt idx="4">
                  <c:v>23</c:v>
                </c:pt>
                <c:pt idx="5">
                  <c:v>24</c:v>
                </c:pt>
                <c:pt idx="6">
                  <c:v>23</c:v>
                </c:pt>
                <c:pt idx="7">
                  <c:v>25</c:v>
                </c:pt>
                <c:pt idx="8">
                  <c:v>27</c:v>
                </c:pt>
                <c:pt idx="9">
                  <c:v>28</c:v>
                </c:pt>
                <c:pt idx="10">
                  <c:v>32</c:v>
                </c:pt>
                <c:pt idx="11">
                  <c:v>32</c:v>
                </c:pt>
                <c:pt idx="12">
                  <c:v>32</c:v>
                </c:pt>
                <c:pt idx="13">
                  <c:v>30</c:v>
                </c:pt>
                <c:pt idx="14">
                  <c:v>30</c:v>
                </c:pt>
                <c:pt idx="15">
                  <c:v>30</c:v>
                </c:pt>
                <c:pt idx="16">
                  <c:v>36</c:v>
                </c:pt>
                <c:pt idx="17" formatCode="0">
                  <c:v>36</c:v>
                </c:pt>
                <c:pt idx="18" formatCode="0">
                  <c:v>36</c:v>
                </c:pt>
              </c:numCache>
            </c:numRef>
          </c:val>
          <c:smooth val="0"/>
          <c:extLst>
            <c:ext xmlns:c16="http://schemas.microsoft.com/office/drawing/2014/chart" uri="{C3380CC4-5D6E-409C-BE32-E72D297353CC}">
              <c16:uniqueId val="{00000000-7E34-4E11-8254-71445999E0D5}"/>
            </c:ext>
          </c:extLst>
        </c:ser>
        <c:dLbls>
          <c:showLegendKey val="0"/>
          <c:showVal val="0"/>
          <c:showCatName val="0"/>
          <c:showSerName val="0"/>
          <c:showPercent val="0"/>
          <c:showBubbleSize val="0"/>
        </c:dLbls>
        <c:marker val="1"/>
        <c:smooth val="0"/>
        <c:axId val="517726632"/>
        <c:axId val="517737456"/>
      </c:lineChart>
      <c:lineChart>
        <c:grouping val="standard"/>
        <c:varyColors val="0"/>
        <c:ser>
          <c:idx val="2"/>
          <c:order val="1"/>
          <c:tx>
            <c:strRef>
              <c:f>'13.'!$C$7</c:f>
              <c:strCache>
                <c:ptCount val="1"/>
                <c:pt idx="0">
                  <c:v>Betalningsvolym (höger axel)</c:v>
                </c:pt>
              </c:strCache>
            </c:strRef>
          </c:tx>
          <c:spPr>
            <a:ln w="38100" cap="rnd">
              <a:solidFill>
                <a:srgbClr val="F8971D"/>
              </a:solidFill>
              <a:round/>
            </a:ln>
            <a:effectLst/>
          </c:spPr>
          <c:marker>
            <c:symbol val="none"/>
          </c:marker>
          <c:cat>
            <c:numRef>
              <c:f>'13.'!$A$8:$A$26</c:f>
              <c:numCache>
                <c:formatCode>mmm\-yy</c:formatCode>
                <c:ptCount val="19"/>
                <c:pt idx="0">
                  <c:v>41061</c:v>
                </c:pt>
                <c:pt idx="1">
                  <c:v>41244</c:v>
                </c:pt>
                <c:pt idx="2">
                  <c:v>41426</c:v>
                </c:pt>
                <c:pt idx="3">
                  <c:v>41609</c:v>
                </c:pt>
                <c:pt idx="4">
                  <c:v>41791</c:v>
                </c:pt>
                <c:pt idx="5">
                  <c:v>41974</c:v>
                </c:pt>
                <c:pt idx="6">
                  <c:v>42156</c:v>
                </c:pt>
                <c:pt idx="7">
                  <c:v>42339</c:v>
                </c:pt>
                <c:pt idx="8">
                  <c:v>42522</c:v>
                </c:pt>
                <c:pt idx="9">
                  <c:v>42705</c:v>
                </c:pt>
                <c:pt idx="10">
                  <c:v>42887</c:v>
                </c:pt>
                <c:pt idx="11">
                  <c:v>43070</c:v>
                </c:pt>
                <c:pt idx="12">
                  <c:v>43252</c:v>
                </c:pt>
                <c:pt idx="13">
                  <c:v>43435</c:v>
                </c:pt>
                <c:pt idx="14">
                  <c:v>43617</c:v>
                </c:pt>
                <c:pt idx="15">
                  <c:v>43800</c:v>
                </c:pt>
                <c:pt idx="16">
                  <c:v>43983</c:v>
                </c:pt>
                <c:pt idx="17">
                  <c:v>44166</c:v>
                </c:pt>
                <c:pt idx="18">
                  <c:v>44348</c:v>
                </c:pt>
              </c:numCache>
            </c:numRef>
          </c:cat>
          <c:val>
            <c:numRef>
              <c:f>'13.'!$C$8:$C$26</c:f>
              <c:numCache>
                <c:formatCode>0</c:formatCode>
                <c:ptCount val="19"/>
                <c:pt idx="0">
                  <c:v>126.235242</c:v>
                </c:pt>
                <c:pt idx="1">
                  <c:v>135.37785099999999</c:v>
                </c:pt>
                <c:pt idx="2">
                  <c:v>136.48057299999999</c:v>
                </c:pt>
                <c:pt idx="3">
                  <c:v>127.509832</c:v>
                </c:pt>
                <c:pt idx="4">
                  <c:v>118.950862</c:v>
                </c:pt>
                <c:pt idx="5">
                  <c:v>121.243554</c:v>
                </c:pt>
                <c:pt idx="6">
                  <c:v>127.804142</c:v>
                </c:pt>
                <c:pt idx="7">
                  <c:v>144.03834599999999</c:v>
                </c:pt>
                <c:pt idx="8">
                  <c:v>167.59769700000001</c:v>
                </c:pt>
                <c:pt idx="9">
                  <c:v>191.23185000000001</c:v>
                </c:pt>
                <c:pt idx="10">
                  <c:v>219.32824299999999</c:v>
                </c:pt>
                <c:pt idx="11">
                  <c:v>245.715711</c:v>
                </c:pt>
                <c:pt idx="12">
                  <c:v>275.37471099999999</c:v>
                </c:pt>
                <c:pt idx="13">
                  <c:v>325.45413400000001</c:v>
                </c:pt>
                <c:pt idx="14">
                  <c:v>399.977192</c:v>
                </c:pt>
                <c:pt idx="15">
                  <c:v>558.01142400000003</c:v>
                </c:pt>
                <c:pt idx="16">
                  <c:v>651.36814000000004</c:v>
                </c:pt>
                <c:pt idx="17">
                  <c:v>644.72813900000006</c:v>
                </c:pt>
                <c:pt idx="18">
                  <c:v>659.15221899999995</c:v>
                </c:pt>
              </c:numCache>
            </c:numRef>
          </c:val>
          <c:smooth val="1"/>
          <c:extLst>
            <c:ext xmlns:c16="http://schemas.microsoft.com/office/drawing/2014/chart" uri="{C3380CC4-5D6E-409C-BE32-E72D297353CC}">
              <c16:uniqueId val="{00000002-7E34-4E11-8254-71445999E0D5}"/>
            </c:ext>
          </c:extLst>
        </c:ser>
        <c:dLbls>
          <c:showLegendKey val="0"/>
          <c:showVal val="0"/>
          <c:showCatName val="0"/>
          <c:showSerName val="0"/>
          <c:showPercent val="0"/>
          <c:showBubbleSize val="0"/>
        </c:dLbls>
        <c:marker val="1"/>
        <c:smooth val="0"/>
        <c:axId val="1387585152"/>
        <c:axId val="1387584496"/>
      </c:lineChart>
      <c:dateAx>
        <c:axId val="517726632"/>
        <c:scaling>
          <c:orientation val="minMax"/>
        </c:scaling>
        <c:delete val="0"/>
        <c:axPos val="b"/>
        <c:numFmt formatCode="yyyy;@" sourceLinked="0"/>
        <c:majorTickMark val="out"/>
        <c:minorTickMark val="none"/>
        <c:tickLblPos val="nextTo"/>
        <c:spPr>
          <a:noFill/>
          <a:ln w="9525" cap="flat" cmpd="sng" algn="ctr">
            <a:solidFill>
              <a:srgbClr val="A4A4A4"/>
            </a:solidFill>
            <a:round/>
          </a:ln>
          <a:effectLst/>
        </c:spPr>
        <c:txPr>
          <a:bodyPr rot="0" spcFirstLastPara="1" vertOverflow="ellipsis"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1.0000000000000002E+20"/>
        <c:auto val="1"/>
        <c:lblOffset val="0"/>
        <c:baseTimeUnit val="months"/>
        <c:majorUnit val="12"/>
        <c:majorTimeUnit val="months"/>
      </c:dateAx>
      <c:valAx>
        <c:axId val="517737456"/>
        <c:scaling>
          <c:orientation val="minMax"/>
        </c:scaling>
        <c:delete val="0"/>
        <c:axPos val="l"/>
        <c:majorGridlines>
          <c:spPr>
            <a:ln w="9525" cap="flat" cmpd="sng" algn="ctr">
              <a:solidFill>
                <a:srgbClr val="A4A4A4"/>
              </a:solidFill>
              <a:round/>
            </a:ln>
            <a:effectLst/>
          </c:spPr>
        </c:majorGridlines>
        <c:numFmt formatCode="General" sourceLinked="1"/>
        <c:majorTickMark val="none"/>
        <c:minorTickMark val="none"/>
        <c:tickLblPos val="nextTo"/>
        <c:spPr>
          <a:noFill/>
          <a:ln>
            <a:solidFill>
              <a:srgbClr val="A4A4A4"/>
            </a:solidFill>
          </a:ln>
          <a:effectLst/>
        </c:spPr>
        <c:txPr>
          <a:bodyPr rot="-6000000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between"/>
      </c:valAx>
      <c:valAx>
        <c:axId val="1387584496"/>
        <c:scaling>
          <c:orientation val="minMax"/>
        </c:scaling>
        <c:delete val="0"/>
        <c:axPos val="r"/>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1387585152"/>
        <c:crosses val="max"/>
        <c:crossBetween val="between"/>
      </c:valAx>
      <c:dateAx>
        <c:axId val="1387585152"/>
        <c:scaling>
          <c:orientation val="minMax"/>
        </c:scaling>
        <c:delete val="1"/>
        <c:axPos val="b"/>
        <c:numFmt formatCode="mmm\-yy" sourceLinked="1"/>
        <c:majorTickMark val="out"/>
        <c:minorTickMark val="none"/>
        <c:tickLblPos val="nextTo"/>
        <c:crossAx val="1387584496"/>
        <c:crosses val="autoZero"/>
        <c:auto val="1"/>
        <c:lblOffset val="100"/>
        <c:baseTimeUnit val="months"/>
      </c:dateAx>
      <c:spPr>
        <a:noFill/>
        <a:ln>
          <a:solidFill>
            <a:srgbClr val="A4A4A4"/>
          </a:solidFill>
        </a:ln>
        <a:effectLst/>
      </c:spPr>
    </c:plotArea>
    <c:legend>
      <c:legendPos val="b"/>
      <c:layout>
        <c:manualLayout>
          <c:xMode val="edge"/>
          <c:yMode val="edge"/>
          <c:x val="8.5200161077082545E-2"/>
          <c:y val="0.89765361070234162"/>
          <c:w val="0.87057882344032944"/>
          <c:h val="5.4216763247222334E-2"/>
        </c:manualLayout>
      </c:layout>
      <c:overlay val="0"/>
      <c:spPr>
        <a:noFill/>
        <a:ln>
          <a:noFill/>
        </a:ln>
        <a:effectLst/>
      </c:spPr>
      <c:txPr>
        <a:bodyPr rot="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1600" b="1">
          <a:latin typeface="Arial" panose="020B0604020202020204" pitchFamily="34" charset="0"/>
          <a:cs typeface="Arial" panose="020B0604020202020204" pitchFamily="34" charset="0"/>
        </a:defRPr>
      </a:pPr>
      <a:endParaRPr lang="sv-SE"/>
    </a:p>
  </c:txPr>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7.9771400154710848E-2"/>
          <c:y val="1.4922988828121347E-2"/>
          <c:w val="0.88071006672509955"/>
          <c:h val="0.75099487055707659"/>
        </c:manualLayout>
      </c:layout>
      <c:lineChart>
        <c:grouping val="standard"/>
        <c:varyColors val="0"/>
        <c:ser>
          <c:idx val="0"/>
          <c:order val="0"/>
          <c:tx>
            <c:strRef>
              <c:f>'14.'!$B$7</c:f>
              <c:strCache>
                <c:ptCount val="1"/>
                <c:pt idx="0">
                  <c:v>Svenska storbanker</c:v>
                </c:pt>
              </c:strCache>
            </c:strRef>
          </c:tx>
          <c:spPr>
            <a:ln w="38100" cap="sq">
              <a:solidFill>
                <a:srgbClr val="006A7D"/>
              </a:solidFill>
              <a:prstDash val="solid"/>
              <a:round/>
            </a:ln>
            <a:effectLst/>
          </c:spPr>
          <c:marker>
            <c:symbol val="none"/>
          </c:marker>
          <c:cat>
            <c:numRef>
              <c:f>'14.'!$A$8:$A$33</c:f>
              <c:numCache>
                <c:formatCode>mmm\-yy</c:formatCode>
                <c:ptCount val="26"/>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numCache>
            </c:numRef>
          </c:cat>
          <c:val>
            <c:numRef>
              <c:f>'14.'!$B$8:$B$33</c:f>
              <c:numCache>
                <c:formatCode>0</c:formatCode>
                <c:ptCount val="26"/>
                <c:pt idx="0">
                  <c:v>13.699868701948581</c:v>
                </c:pt>
                <c:pt idx="1">
                  <c:v>12.78749282949058</c:v>
                </c:pt>
                <c:pt idx="2">
                  <c:v>12.197557064292679</c:v>
                </c:pt>
                <c:pt idx="3">
                  <c:v>12.387012616057735</c:v>
                </c:pt>
                <c:pt idx="4">
                  <c:v>9.5513819531967421</c:v>
                </c:pt>
                <c:pt idx="5">
                  <c:v>14.212320532872717</c:v>
                </c:pt>
                <c:pt idx="6">
                  <c:v>14.007745902890345</c:v>
                </c:pt>
                <c:pt idx="7">
                  <c:v>13.518467927453123</c:v>
                </c:pt>
                <c:pt idx="8">
                  <c:v>13.99380442503459</c:v>
                </c:pt>
                <c:pt idx="9">
                  <c:v>13.553305146110858</c:v>
                </c:pt>
                <c:pt idx="10">
                  <c:v>13.105207874644009</c:v>
                </c:pt>
                <c:pt idx="11">
                  <c:v>12.530646473078741</c:v>
                </c:pt>
                <c:pt idx="12">
                  <c:v>13.238711962974046</c:v>
                </c:pt>
                <c:pt idx="13">
                  <c:v>16.521949243548008</c:v>
                </c:pt>
                <c:pt idx="14">
                  <c:v>15.325311194915118</c:v>
                </c:pt>
                <c:pt idx="15">
                  <c:v>14.564721784223444</c:v>
                </c:pt>
                <c:pt idx="16">
                  <c:v>13.953138865648798</c:v>
                </c:pt>
                <c:pt idx="17">
                  <c:v>13.973011762521157</c:v>
                </c:pt>
                <c:pt idx="18">
                  <c:v>13.138605562063226</c:v>
                </c:pt>
                <c:pt idx="19">
                  <c:v>13.016308883462976</c:v>
                </c:pt>
                <c:pt idx="20">
                  <c:v>7.7451751629989252</c:v>
                </c:pt>
                <c:pt idx="21">
                  <c:v>7.3729413970132134</c:v>
                </c:pt>
                <c:pt idx="22">
                  <c:v>8.1005229941036951</c:v>
                </c:pt>
                <c:pt idx="23">
                  <c:v>8.9279895313273201</c:v>
                </c:pt>
                <c:pt idx="24">
                  <c:v>12.1430485190086</c:v>
                </c:pt>
                <c:pt idx="25">
                  <c:v>12.611399895407999</c:v>
                </c:pt>
              </c:numCache>
            </c:numRef>
          </c:val>
          <c:smooth val="0"/>
          <c:extLst>
            <c:ext xmlns:c16="http://schemas.microsoft.com/office/drawing/2014/chart" uri="{C3380CC4-5D6E-409C-BE32-E72D297353CC}">
              <c16:uniqueId val="{00000000-816A-4E2F-9D75-F9F54BBD83C5}"/>
            </c:ext>
          </c:extLst>
        </c:ser>
        <c:ser>
          <c:idx val="1"/>
          <c:order val="1"/>
          <c:tx>
            <c:strRef>
              <c:f>'14.'!$C$7</c:f>
              <c:strCache>
                <c:ptCount val="1"/>
                <c:pt idx="0">
                  <c:v>Nordiska storbanker</c:v>
                </c:pt>
              </c:strCache>
            </c:strRef>
          </c:tx>
          <c:spPr>
            <a:ln w="38100" cap="sq">
              <a:solidFill>
                <a:srgbClr val="F8971D"/>
              </a:solidFill>
              <a:prstDash val="solid"/>
              <a:round/>
            </a:ln>
            <a:effectLst/>
          </c:spPr>
          <c:marker>
            <c:symbol val="none"/>
          </c:marker>
          <c:cat>
            <c:numRef>
              <c:f>'14.'!$A$8:$A$33</c:f>
              <c:numCache>
                <c:formatCode>mmm\-yy</c:formatCode>
                <c:ptCount val="26"/>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numCache>
            </c:numRef>
          </c:cat>
          <c:val>
            <c:numRef>
              <c:f>'14.'!$C$8:$C$33</c:f>
              <c:numCache>
                <c:formatCode>0</c:formatCode>
                <c:ptCount val="26"/>
                <c:pt idx="0">
                  <c:v>14.361901462541345</c:v>
                </c:pt>
                <c:pt idx="1">
                  <c:v>12.19546761211905</c:v>
                </c:pt>
                <c:pt idx="2">
                  <c:v>10.805912694916035</c:v>
                </c:pt>
                <c:pt idx="3">
                  <c:v>8.2197051725269237</c:v>
                </c:pt>
                <c:pt idx="4">
                  <c:v>11.16412230562163</c:v>
                </c:pt>
                <c:pt idx="5">
                  <c:v>11.928581658259622</c:v>
                </c:pt>
                <c:pt idx="6">
                  <c:v>11.198554010662814</c:v>
                </c:pt>
                <c:pt idx="7">
                  <c:v>13.139891036252136</c:v>
                </c:pt>
                <c:pt idx="8">
                  <c:v>11.174315567188632</c:v>
                </c:pt>
                <c:pt idx="9">
                  <c:v>10.414622028570557</c:v>
                </c:pt>
                <c:pt idx="10">
                  <c:v>11.066612701697171</c:v>
                </c:pt>
                <c:pt idx="11">
                  <c:v>10.644672963404819</c:v>
                </c:pt>
                <c:pt idx="12">
                  <c:v>10.567446430059857</c:v>
                </c:pt>
                <c:pt idx="13">
                  <c:v>12.073715650051716</c:v>
                </c:pt>
                <c:pt idx="14">
                  <c:v>8.1013746105040561</c:v>
                </c:pt>
                <c:pt idx="15">
                  <c:v>8.2363450771880586</c:v>
                </c:pt>
                <c:pt idx="16">
                  <c:v>7.8991612616242746</c:v>
                </c:pt>
                <c:pt idx="17">
                  <c:v>9.7071022870959247</c:v>
                </c:pt>
                <c:pt idx="18">
                  <c:v>3.1967301081690276</c:v>
                </c:pt>
                <c:pt idx="19">
                  <c:v>10.62845414377319</c:v>
                </c:pt>
                <c:pt idx="20">
                  <c:v>2.6258170689180416</c:v>
                </c:pt>
                <c:pt idx="21">
                  <c:v>5.1092161320073561</c:v>
                </c:pt>
                <c:pt idx="22">
                  <c:v>8.0924467166968981</c:v>
                </c:pt>
                <c:pt idx="23">
                  <c:v>6.5984594924080717</c:v>
                </c:pt>
                <c:pt idx="24">
                  <c:v>8.6229023694649491</c:v>
                </c:pt>
                <c:pt idx="25">
                  <c:v>9.5171978427568096</c:v>
                </c:pt>
              </c:numCache>
            </c:numRef>
          </c:val>
          <c:smooth val="0"/>
          <c:extLst>
            <c:ext xmlns:c16="http://schemas.microsoft.com/office/drawing/2014/chart" uri="{C3380CC4-5D6E-409C-BE32-E72D297353CC}">
              <c16:uniqueId val="{00000001-816A-4E2F-9D75-F9F54BBD83C5}"/>
            </c:ext>
          </c:extLst>
        </c:ser>
        <c:ser>
          <c:idx val="2"/>
          <c:order val="2"/>
          <c:tx>
            <c:strRef>
              <c:f>'14.'!$D$7</c:f>
              <c:strCache>
                <c:ptCount val="1"/>
                <c:pt idx="0">
                  <c:v>EU-banker</c:v>
                </c:pt>
              </c:strCache>
            </c:strRef>
          </c:tx>
          <c:spPr>
            <a:ln w="38100" cap="rnd">
              <a:solidFill>
                <a:srgbClr val="6E2B62"/>
              </a:solidFill>
              <a:prstDash val="solid"/>
              <a:round/>
            </a:ln>
            <a:effectLst/>
          </c:spPr>
          <c:marker>
            <c:symbol val="none"/>
          </c:marker>
          <c:cat>
            <c:numRef>
              <c:f>'14.'!$A$8:$A$33</c:f>
              <c:numCache>
                <c:formatCode>mmm\-yy</c:formatCode>
                <c:ptCount val="26"/>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numCache>
            </c:numRef>
          </c:cat>
          <c:val>
            <c:numRef>
              <c:f>'14.'!$D$8:$D$33</c:f>
              <c:numCache>
                <c:formatCode>0</c:formatCode>
                <c:ptCount val="26"/>
                <c:pt idx="0">
                  <c:v>6.8930869500000007</c:v>
                </c:pt>
                <c:pt idx="1">
                  <c:v>6.8181610299999997</c:v>
                </c:pt>
                <c:pt idx="2">
                  <c:v>6.3858144299999999</c:v>
                </c:pt>
                <c:pt idx="3">
                  <c:v>4.4620201999999995</c:v>
                </c:pt>
                <c:pt idx="4">
                  <c:v>5.6481311500000002</c:v>
                </c:pt>
                <c:pt idx="5">
                  <c:v>5.6797565600000004</c:v>
                </c:pt>
                <c:pt idx="6">
                  <c:v>5.3705120900000001</c:v>
                </c:pt>
                <c:pt idx="7">
                  <c:v>3.3025130299999996</c:v>
                </c:pt>
                <c:pt idx="8">
                  <c:v>7.3096017147463002</c:v>
                </c:pt>
                <c:pt idx="9">
                  <c:v>7.100009104920038</c:v>
                </c:pt>
                <c:pt idx="10">
                  <c:v>7.1878955796035191</c:v>
                </c:pt>
                <c:pt idx="11">
                  <c:v>6.0438881303139009</c:v>
                </c:pt>
                <c:pt idx="12">
                  <c:v>6.7524740819046301</c:v>
                </c:pt>
                <c:pt idx="13">
                  <c:v>7.2217398555072378</c:v>
                </c:pt>
                <c:pt idx="14">
                  <c:v>7.2491457447490966</c:v>
                </c:pt>
                <c:pt idx="15">
                  <c:v>6.5</c:v>
                </c:pt>
                <c:pt idx="16">
                  <c:v>6.8</c:v>
                </c:pt>
                <c:pt idx="17">
                  <c:v>7</c:v>
                </c:pt>
                <c:pt idx="18">
                  <c:v>6.6</c:v>
                </c:pt>
                <c:pt idx="19">
                  <c:v>5.8</c:v>
                </c:pt>
                <c:pt idx="20">
                  <c:v>1.29015217</c:v>
                </c:pt>
                <c:pt idx="21">
                  <c:v>0.47924198095064002</c:v>
                </c:pt>
                <c:pt idx="22">
                  <c:v>2.4841830200000001</c:v>
                </c:pt>
                <c:pt idx="23">
                  <c:v>1.93799893</c:v>
                </c:pt>
                <c:pt idx="24">
                  <c:v>7.6186401900000007</c:v>
                </c:pt>
                <c:pt idx="25">
                  <c:v>7.3906671600000005</c:v>
                </c:pt>
              </c:numCache>
            </c:numRef>
          </c:val>
          <c:smooth val="0"/>
          <c:extLst>
            <c:ext xmlns:c16="http://schemas.microsoft.com/office/drawing/2014/chart" uri="{C3380CC4-5D6E-409C-BE32-E72D297353CC}">
              <c16:uniqueId val="{00000002-816A-4E2F-9D75-F9F54BBD83C5}"/>
            </c:ext>
          </c:extLst>
        </c:ser>
        <c:ser>
          <c:idx val="3"/>
          <c:order val="3"/>
          <c:tx>
            <c:strRef>
              <c:f>'14.'!$E$7</c:f>
              <c:strCache>
                <c:ptCount val="1"/>
                <c:pt idx="0">
                  <c:v>Svenska storbanker, glidande medelvärde</c:v>
                </c:pt>
              </c:strCache>
            </c:strRef>
          </c:tx>
          <c:spPr>
            <a:ln w="38100" cap="rnd">
              <a:solidFill>
                <a:srgbClr val="006A7D"/>
              </a:solidFill>
              <a:prstDash val="dash"/>
              <a:round/>
            </a:ln>
            <a:effectLst/>
          </c:spPr>
          <c:marker>
            <c:symbol val="none"/>
          </c:marker>
          <c:cat>
            <c:numRef>
              <c:f>'14.'!$A$8:$A$33</c:f>
              <c:numCache>
                <c:formatCode>mmm\-yy</c:formatCode>
                <c:ptCount val="26"/>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numCache>
            </c:numRef>
          </c:cat>
          <c:val>
            <c:numRef>
              <c:f>'14.'!$E$8:$E$33</c:f>
              <c:numCache>
                <c:formatCode>0</c:formatCode>
                <c:ptCount val="26"/>
                <c:pt idx="0">
                  <c:v>14.051439916995282</c:v>
                </c:pt>
                <c:pt idx="1">
                  <c:v>13.527318413854287</c:v>
                </c:pt>
                <c:pt idx="2">
                  <c:v>13.096849983904779</c:v>
                </c:pt>
                <c:pt idx="3">
                  <c:v>12.767982802947392</c:v>
                </c:pt>
                <c:pt idx="4">
                  <c:v>11.730861115759435</c:v>
                </c:pt>
                <c:pt idx="5">
                  <c:v>12.087068041604967</c:v>
                </c:pt>
                <c:pt idx="6">
                  <c:v>12.539615251254386</c:v>
                </c:pt>
                <c:pt idx="7">
                  <c:v>12.822479079103232</c:v>
                </c:pt>
                <c:pt idx="8">
                  <c:v>13.933084697062693</c:v>
                </c:pt>
                <c:pt idx="9">
                  <c:v>13.768330850372228</c:v>
                </c:pt>
                <c:pt idx="10">
                  <c:v>13.542696343310645</c:v>
                </c:pt>
                <c:pt idx="11">
                  <c:v>13.295740979717049</c:v>
                </c:pt>
                <c:pt idx="12">
                  <c:v>13.106967864201916</c:v>
                </c:pt>
                <c:pt idx="13">
                  <c:v>13.849128888561202</c:v>
                </c:pt>
                <c:pt idx="14">
                  <c:v>14.404154718628979</c:v>
                </c:pt>
                <c:pt idx="15">
                  <c:v>14.912673546415153</c:v>
                </c:pt>
                <c:pt idx="16">
                  <c:v>15.091280272083839</c:v>
                </c:pt>
                <c:pt idx="17">
                  <c:v>14.454045901827129</c:v>
                </c:pt>
                <c:pt idx="18">
                  <c:v>13.907369493614159</c:v>
                </c:pt>
                <c:pt idx="19">
                  <c:v>13.520266268424038</c:v>
                </c:pt>
                <c:pt idx="20">
                  <c:v>11.96827534276157</c:v>
                </c:pt>
                <c:pt idx="21">
                  <c:v>10.318257751384586</c:v>
                </c:pt>
                <c:pt idx="22">
                  <c:v>9.0587371093947038</c:v>
                </c:pt>
                <c:pt idx="23">
                  <c:v>8.0366572713607898</c:v>
                </c:pt>
                <c:pt idx="24">
                  <c:v>9.1361256103631998</c:v>
                </c:pt>
                <c:pt idx="25">
                  <c:v>10.445740234961901</c:v>
                </c:pt>
              </c:numCache>
            </c:numRef>
          </c:val>
          <c:smooth val="0"/>
          <c:extLst>
            <c:ext xmlns:c16="http://schemas.microsoft.com/office/drawing/2014/chart" uri="{C3380CC4-5D6E-409C-BE32-E72D297353CC}">
              <c16:uniqueId val="{00000003-816A-4E2F-9D75-F9F54BBD83C5}"/>
            </c:ext>
          </c:extLst>
        </c:ser>
        <c:dLbls>
          <c:showLegendKey val="0"/>
          <c:showVal val="0"/>
          <c:showCatName val="0"/>
          <c:showSerName val="0"/>
          <c:showPercent val="0"/>
          <c:showBubbleSize val="0"/>
        </c:dLbls>
        <c:smooth val="0"/>
        <c:axId val="517726632"/>
        <c:axId val="517737456"/>
      </c:lineChart>
      <c:dateAx>
        <c:axId val="517726632"/>
        <c:scaling>
          <c:orientation val="minMax"/>
        </c:scaling>
        <c:delete val="0"/>
        <c:axPos val="b"/>
        <c:numFmt formatCode="yyyy;@" sourceLinked="0"/>
        <c:majorTickMark val="out"/>
        <c:minorTickMark val="none"/>
        <c:tickLblPos val="nextTo"/>
        <c:spPr>
          <a:noFill/>
          <a:ln w="9525" cap="flat" cmpd="sng" algn="ctr">
            <a:solidFill>
              <a:srgbClr val="A4A4A4"/>
            </a:solidFill>
            <a:round/>
          </a:ln>
          <a:effectLst/>
        </c:spPr>
        <c:txPr>
          <a:bodyPr rot="0" spcFirstLastPara="1" vertOverflow="ellipsis"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999999999999999"/>
        <c:auto val="1"/>
        <c:lblOffset val="0"/>
        <c:baseTimeUnit val="months"/>
        <c:majorUnit val="12"/>
        <c:majorTimeUnit val="months"/>
      </c:dateAx>
      <c:valAx>
        <c:axId val="517737456"/>
        <c:scaling>
          <c:orientation val="minMax"/>
        </c:scaling>
        <c:delete val="0"/>
        <c:axPos val="l"/>
        <c:majorGridlines>
          <c:spPr>
            <a:ln w="3175" cap="flat" cmpd="sng" algn="ctr">
              <a:solidFill>
                <a:srgbClr val="A4A4A4"/>
              </a:solidFill>
              <a:round/>
            </a:ln>
            <a:effectLst/>
          </c:spPr>
        </c:majorGridlines>
        <c:numFmt formatCode="0" sourceLinked="1"/>
        <c:majorTickMark val="none"/>
        <c:minorTickMark val="none"/>
        <c:tickLblPos val="nextTo"/>
        <c:spPr>
          <a:noFill/>
          <a:ln>
            <a:solidFill>
              <a:srgbClr val="A4A4A4"/>
            </a:solidFill>
          </a:ln>
          <a:effectLst/>
        </c:spPr>
        <c:txPr>
          <a:bodyPr rot="-6000000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midCat"/>
        <c:majorUnit val="5"/>
      </c:valAx>
      <c:spPr>
        <a:noFill/>
        <a:ln>
          <a:solidFill>
            <a:srgbClr val="A4A4A4"/>
          </a:solidFill>
        </a:ln>
        <a:effectLst/>
      </c:spPr>
    </c:plotArea>
    <c:legend>
      <c:legendPos val="b"/>
      <c:layout>
        <c:manualLayout>
          <c:xMode val="edge"/>
          <c:yMode val="edge"/>
          <c:x val="0"/>
          <c:y val="0.80427846543220449"/>
          <c:w val="1"/>
          <c:h val="0.15133459729261042"/>
        </c:manualLayout>
      </c:layout>
      <c:overlay val="0"/>
      <c:spPr>
        <a:noFill/>
        <a:ln>
          <a:noFill/>
        </a:ln>
        <a:effectLst/>
      </c:spPr>
      <c:txPr>
        <a:bodyPr rot="0" spcFirstLastPara="1" vertOverflow="ellipsis" vert="horz" wrap="square" anchor="ctr" anchorCtr="1"/>
        <a:lstStyle/>
        <a:p>
          <a:pPr>
            <a:defRPr sz="16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3175" cap="flat" cmpd="sng" algn="ctr">
      <a:noFill/>
      <a:round/>
    </a:ln>
    <a:effectLst/>
  </c:spPr>
  <c:txPr>
    <a:bodyPr/>
    <a:lstStyle/>
    <a:p>
      <a:pPr>
        <a:defRPr sz="900" b="1">
          <a:latin typeface="Arial" panose="020B0604020202020204" pitchFamily="34" charset="0"/>
          <a:cs typeface="Arial" panose="020B0604020202020204" pitchFamily="34" charset="0"/>
        </a:defRPr>
      </a:pPr>
      <a:endParaRPr lang="sv-SE"/>
    </a:p>
  </c:txPr>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4.6576730418943536E-2"/>
          <c:y val="6.0319865319865308E-2"/>
          <c:w val="0.94310906193078325"/>
          <c:h val="0.75353124999999999"/>
        </c:manualLayout>
      </c:layout>
      <c:lineChart>
        <c:grouping val="standard"/>
        <c:varyColors val="0"/>
        <c:ser>
          <c:idx val="2"/>
          <c:order val="0"/>
          <c:tx>
            <c:strRef>
              <c:f>'15.'!$D$7</c:f>
              <c:strCache>
                <c:ptCount val="1"/>
                <c:pt idx="0">
                  <c:v>EU-banker</c:v>
                </c:pt>
              </c:strCache>
            </c:strRef>
          </c:tx>
          <c:spPr>
            <a:ln w="38100" cap="rnd">
              <a:solidFill>
                <a:srgbClr val="6E2B62"/>
              </a:solidFill>
              <a:prstDash val="solid"/>
              <a:round/>
            </a:ln>
            <a:effectLst/>
          </c:spPr>
          <c:marker>
            <c:symbol val="none"/>
          </c:marker>
          <c:cat>
            <c:numRef>
              <c:f>'15.'!$A$8:$A$33</c:f>
              <c:numCache>
                <c:formatCode>mmm\-yy</c:formatCode>
                <c:ptCount val="26"/>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numCache>
            </c:numRef>
          </c:cat>
          <c:val>
            <c:numRef>
              <c:f>'15.'!$D$8:$D$33</c:f>
              <c:numCache>
                <c:formatCode>0</c:formatCode>
                <c:ptCount val="26"/>
                <c:pt idx="0">
                  <c:v>60.927604970000004</c:v>
                </c:pt>
                <c:pt idx="1">
                  <c:v>59.311574159999999</c:v>
                </c:pt>
                <c:pt idx="2">
                  <c:v>59.938106840000003</c:v>
                </c:pt>
                <c:pt idx="3">
                  <c:v>62.805818199999997</c:v>
                </c:pt>
                <c:pt idx="4">
                  <c:v>65.996790860000004</c:v>
                </c:pt>
                <c:pt idx="5">
                  <c:v>62.684163739999995</c:v>
                </c:pt>
                <c:pt idx="6">
                  <c:v>63.026307329999995</c:v>
                </c:pt>
                <c:pt idx="7">
                  <c:v>65.706389669999993</c:v>
                </c:pt>
                <c:pt idx="8">
                  <c:v>63.895539496289288</c:v>
                </c:pt>
                <c:pt idx="9">
                  <c:v>61.555518731322721</c:v>
                </c:pt>
                <c:pt idx="10">
                  <c:v>61.706182119654187</c:v>
                </c:pt>
                <c:pt idx="11">
                  <c:v>63.351302698906494</c:v>
                </c:pt>
                <c:pt idx="12">
                  <c:v>65.016477733088593</c:v>
                </c:pt>
                <c:pt idx="13">
                  <c:v>63.75496420404437</c:v>
                </c:pt>
                <c:pt idx="14">
                  <c:v>63.197745544473079</c:v>
                </c:pt>
                <c:pt idx="15">
                  <c:v>64.599999999999994</c:v>
                </c:pt>
                <c:pt idx="16">
                  <c:v>66.3</c:v>
                </c:pt>
                <c:pt idx="17">
                  <c:v>64.099999999999994</c:v>
                </c:pt>
                <c:pt idx="18">
                  <c:v>63.2</c:v>
                </c:pt>
                <c:pt idx="19">
                  <c:v>64</c:v>
                </c:pt>
                <c:pt idx="20">
                  <c:v>71.7</c:v>
                </c:pt>
                <c:pt idx="21">
                  <c:v>66.670883395688989</c:v>
                </c:pt>
                <c:pt idx="22">
                  <c:v>64.706298029999999</c:v>
                </c:pt>
                <c:pt idx="23">
                  <c:v>65.073048690000007</c:v>
                </c:pt>
                <c:pt idx="24">
                  <c:v>63.595208420000006</c:v>
                </c:pt>
                <c:pt idx="25">
                  <c:v>64.015720880000003</c:v>
                </c:pt>
              </c:numCache>
            </c:numRef>
          </c:val>
          <c:smooth val="0"/>
          <c:extLst>
            <c:ext xmlns:c16="http://schemas.microsoft.com/office/drawing/2014/chart" uri="{C3380CC4-5D6E-409C-BE32-E72D297353CC}">
              <c16:uniqueId val="{00000000-0DED-464B-82D6-977361FF0853}"/>
            </c:ext>
          </c:extLst>
        </c:ser>
        <c:ser>
          <c:idx val="1"/>
          <c:order val="1"/>
          <c:tx>
            <c:strRef>
              <c:f>'15.'!$C$7</c:f>
              <c:strCache>
                <c:ptCount val="1"/>
                <c:pt idx="0">
                  <c:v>Nordiska storbanker</c:v>
                </c:pt>
              </c:strCache>
            </c:strRef>
          </c:tx>
          <c:spPr>
            <a:ln w="38100" cap="sq">
              <a:solidFill>
                <a:srgbClr val="F8971D"/>
              </a:solidFill>
              <a:prstDash val="solid"/>
              <a:round/>
            </a:ln>
            <a:effectLst/>
          </c:spPr>
          <c:marker>
            <c:symbol val="none"/>
          </c:marker>
          <c:cat>
            <c:numRef>
              <c:f>'15.'!$A$8:$A$33</c:f>
              <c:numCache>
                <c:formatCode>mmm\-yy</c:formatCode>
                <c:ptCount val="26"/>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numCache>
            </c:numRef>
          </c:cat>
          <c:val>
            <c:numRef>
              <c:f>'15.'!$C$8:$C$33</c:f>
              <c:numCache>
                <c:formatCode>0</c:formatCode>
                <c:ptCount val="26"/>
                <c:pt idx="0">
                  <c:v>43.194940253387834</c:v>
                </c:pt>
                <c:pt idx="1">
                  <c:v>47.91811605005114</c:v>
                </c:pt>
                <c:pt idx="2">
                  <c:v>49.292463467407842</c:v>
                </c:pt>
                <c:pt idx="3">
                  <c:v>50.604610973742197</c:v>
                </c:pt>
                <c:pt idx="4">
                  <c:v>49.176589012116779</c:v>
                </c:pt>
                <c:pt idx="5">
                  <c:v>49.801271567094417</c:v>
                </c:pt>
                <c:pt idx="6">
                  <c:v>47.152817980411236</c:v>
                </c:pt>
                <c:pt idx="7">
                  <c:v>49.075049295785725</c:v>
                </c:pt>
                <c:pt idx="8">
                  <c:v>48.159234478650838</c:v>
                </c:pt>
                <c:pt idx="9">
                  <c:v>50.670916256536742</c:v>
                </c:pt>
                <c:pt idx="10">
                  <c:v>48.640361809385489</c:v>
                </c:pt>
                <c:pt idx="11">
                  <c:v>52.330286472046275</c:v>
                </c:pt>
                <c:pt idx="12">
                  <c:v>50.125583914953793</c:v>
                </c:pt>
                <c:pt idx="13">
                  <c:v>51.165821845276952</c:v>
                </c:pt>
                <c:pt idx="14">
                  <c:v>52.789264102162392</c:v>
                </c:pt>
                <c:pt idx="15">
                  <c:v>58.754746818802104</c:v>
                </c:pt>
                <c:pt idx="16">
                  <c:v>53.982715981461574</c:v>
                </c:pt>
                <c:pt idx="17">
                  <c:v>58.242698921960141</c:v>
                </c:pt>
                <c:pt idx="18">
                  <c:v>75.255737644621377</c:v>
                </c:pt>
                <c:pt idx="19">
                  <c:v>53.534708951128081</c:v>
                </c:pt>
                <c:pt idx="20">
                  <c:v>58.11661076317516</c:v>
                </c:pt>
                <c:pt idx="21">
                  <c:v>53.992238326663781</c:v>
                </c:pt>
                <c:pt idx="22">
                  <c:v>55.154876116959144</c:v>
                </c:pt>
                <c:pt idx="23">
                  <c:v>58.537016384760008</c:v>
                </c:pt>
                <c:pt idx="24">
                  <c:v>55.392913093865879</c:v>
                </c:pt>
                <c:pt idx="25">
                  <c:v>53.250650190023478</c:v>
                </c:pt>
              </c:numCache>
            </c:numRef>
          </c:val>
          <c:smooth val="0"/>
          <c:extLst>
            <c:ext xmlns:c16="http://schemas.microsoft.com/office/drawing/2014/chart" uri="{C3380CC4-5D6E-409C-BE32-E72D297353CC}">
              <c16:uniqueId val="{00000001-0DED-464B-82D6-977361FF0853}"/>
            </c:ext>
          </c:extLst>
        </c:ser>
        <c:ser>
          <c:idx val="0"/>
          <c:order val="2"/>
          <c:tx>
            <c:strRef>
              <c:f>'15.'!$B$7</c:f>
              <c:strCache>
                <c:ptCount val="1"/>
                <c:pt idx="0">
                  <c:v>Svenska storbanker</c:v>
                </c:pt>
              </c:strCache>
            </c:strRef>
          </c:tx>
          <c:spPr>
            <a:ln w="38100" cap="sq">
              <a:solidFill>
                <a:srgbClr val="006A7D"/>
              </a:solidFill>
              <a:prstDash val="solid"/>
              <a:round/>
            </a:ln>
            <a:effectLst/>
          </c:spPr>
          <c:marker>
            <c:symbol val="none"/>
          </c:marker>
          <c:cat>
            <c:numRef>
              <c:f>'15.'!$A$8:$A$33</c:f>
              <c:numCache>
                <c:formatCode>mmm\-yy</c:formatCode>
                <c:ptCount val="26"/>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numCache>
            </c:numRef>
          </c:cat>
          <c:val>
            <c:numRef>
              <c:f>'15.'!$B$8:$B$33</c:f>
              <c:numCache>
                <c:formatCode>0</c:formatCode>
                <c:ptCount val="26"/>
                <c:pt idx="0">
                  <c:v>44.166930836451733</c:v>
                </c:pt>
                <c:pt idx="1">
                  <c:v>45.017662548234277</c:v>
                </c:pt>
                <c:pt idx="2">
                  <c:v>45.128993046979552</c:v>
                </c:pt>
                <c:pt idx="3">
                  <c:v>45.112211844947637</c:v>
                </c:pt>
                <c:pt idx="4">
                  <c:v>49.522522847709745</c:v>
                </c:pt>
                <c:pt idx="5">
                  <c:v>44.875854771411809</c:v>
                </c:pt>
                <c:pt idx="6">
                  <c:v>44.009710711134112</c:v>
                </c:pt>
                <c:pt idx="7">
                  <c:v>43.933095044143769</c:v>
                </c:pt>
                <c:pt idx="8">
                  <c:v>43.2908822960731</c:v>
                </c:pt>
                <c:pt idx="9">
                  <c:v>43.338333641413826</c:v>
                </c:pt>
                <c:pt idx="10">
                  <c:v>42.798249469888447</c:v>
                </c:pt>
                <c:pt idx="11">
                  <c:v>43.933978155719245</c:v>
                </c:pt>
                <c:pt idx="12">
                  <c:v>43.026144206909592</c:v>
                </c:pt>
                <c:pt idx="13">
                  <c:v>40.460204748864641</c:v>
                </c:pt>
                <c:pt idx="14">
                  <c:v>41.206577820518895</c:v>
                </c:pt>
                <c:pt idx="15">
                  <c:v>41.93370757083332</c:v>
                </c:pt>
                <c:pt idx="16">
                  <c:v>38.681926297817256</c:v>
                </c:pt>
                <c:pt idx="17">
                  <c:v>40.068231335506312</c:v>
                </c:pt>
                <c:pt idx="18">
                  <c:v>42.099588922463234</c:v>
                </c:pt>
                <c:pt idx="19">
                  <c:v>42.167397364173326</c:v>
                </c:pt>
                <c:pt idx="20">
                  <c:v>47.522116693485799</c:v>
                </c:pt>
                <c:pt idx="21">
                  <c:v>46.484292613099989</c:v>
                </c:pt>
                <c:pt idx="22">
                  <c:v>45.800290172301075</c:v>
                </c:pt>
                <c:pt idx="23">
                  <c:v>45.117670702137993</c:v>
                </c:pt>
                <c:pt idx="24">
                  <c:v>40.996761715187205</c:v>
                </c:pt>
                <c:pt idx="25">
                  <c:v>40.4194948543674</c:v>
                </c:pt>
              </c:numCache>
            </c:numRef>
          </c:val>
          <c:smooth val="0"/>
          <c:extLst>
            <c:ext xmlns:c16="http://schemas.microsoft.com/office/drawing/2014/chart" uri="{C3380CC4-5D6E-409C-BE32-E72D297353CC}">
              <c16:uniqueId val="{00000002-0DED-464B-82D6-977361FF0853}"/>
            </c:ext>
          </c:extLst>
        </c:ser>
        <c:ser>
          <c:idx val="3"/>
          <c:order val="3"/>
          <c:tx>
            <c:strRef>
              <c:f>'15.'!$E$7</c:f>
              <c:strCache>
                <c:ptCount val="1"/>
                <c:pt idx="0">
                  <c:v>Svenska storbanker, glidande medelvärde</c:v>
                </c:pt>
              </c:strCache>
            </c:strRef>
          </c:tx>
          <c:spPr>
            <a:ln w="38100" cap="rnd">
              <a:solidFill>
                <a:srgbClr val="006A7D"/>
              </a:solidFill>
              <a:prstDash val="dash"/>
              <a:round/>
            </a:ln>
            <a:effectLst/>
          </c:spPr>
          <c:marker>
            <c:symbol val="none"/>
          </c:marker>
          <c:cat>
            <c:numRef>
              <c:f>'15.'!$A$8:$A$33</c:f>
              <c:numCache>
                <c:formatCode>mmm\-yy</c:formatCode>
                <c:ptCount val="26"/>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numCache>
            </c:numRef>
          </c:cat>
          <c:val>
            <c:numRef>
              <c:f>'15.'!$E$8:$E$33</c:f>
              <c:numCache>
                <c:formatCode>0</c:formatCode>
                <c:ptCount val="26"/>
                <c:pt idx="0">
                  <c:v>45.476839787029263</c:v>
                </c:pt>
                <c:pt idx="1">
                  <c:v>44.30332880319974</c:v>
                </c:pt>
                <c:pt idx="2">
                  <c:v>44.502578022068704</c:v>
                </c:pt>
                <c:pt idx="3">
                  <c:v>44.856449569153298</c:v>
                </c:pt>
                <c:pt idx="4">
                  <c:v>46.195347571967801</c:v>
                </c:pt>
                <c:pt idx="5">
                  <c:v>46.159895627762189</c:v>
                </c:pt>
                <c:pt idx="6">
                  <c:v>45.880075043800822</c:v>
                </c:pt>
                <c:pt idx="7">
                  <c:v>45.585295843599859</c:v>
                </c:pt>
                <c:pt idx="8">
                  <c:v>44.027385705690698</c:v>
                </c:pt>
                <c:pt idx="9">
                  <c:v>43.643005423191198</c:v>
                </c:pt>
                <c:pt idx="10">
                  <c:v>43.34014011287978</c:v>
                </c:pt>
                <c:pt idx="11">
                  <c:v>43.340360890773653</c:v>
                </c:pt>
                <c:pt idx="12">
                  <c:v>43.274176368482777</c:v>
                </c:pt>
                <c:pt idx="13">
                  <c:v>42.554644145345485</c:v>
                </c:pt>
                <c:pt idx="14">
                  <c:v>42.156726233003091</c:v>
                </c:pt>
                <c:pt idx="15">
                  <c:v>41.656658586781617</c:v>
                </c:pt>
                <c:pt idx="16">
                  <c:v>40.57060410950853</c:v>
                </c:pt>
                <c:pt idx="17">
                  <c:v>40.472610756168947</c:v>
                </c:pt>
                <c:pt idx="18">
                  <c:v>40.695863531655036</c:v>
                </c:pt>
                <c:pt idx="19">
                  <c:v>40.75428597999003</c:v>
                </c:pt>
                <c:pt idx="20">
                  <c:v>42.964333578907166</c:v>
                </c:pt>
                <c:pt idx="21">
                  <c:v>44.568348898305587</c:v>
                </c:pt>
                <c:pt idx="22">
                  <c:v>45.493524210765045</c:v>
                </c:pt>
                <c:pt idx="23">
                  <c:v>46.231092545256217</c:v>
                </c:pt>
                <c:pt idx="24">
                  <c:v>44.599753800681604</c:v>
                </c:pt>
                <c:pt idx="25">
                  <c:v>43.083554360998399</c:v>
                </c:pt>
              </c:numCache>
            </c:numRef>
          </c:val>
          <c:smooth val="0"/>
          <c:extLst>
            <c:ext xmlns:c16="http://schemas.microsoft.com/office/drawing/2014/chart" uri="{C3380CC4-5D6E-409C-BE32-E72D297353CC}">
              <c16:uniqueId val="{00000003-0DED-464B-82D6-977361FF0853}"/>
            </c:ext>
          </c:extLst>
        </c:ser>
        <c:dLbls>
          <c:showLegendKey val="0"/>
          <c:showVal val="0"/>
          <c:showCatName val="0"/>
          <c:showSerName val="0"/>
          <c:showPercent val="0"/>
          <c:showBubbleSize val="0"/>
        </c:dLbls>
        <c:smooth val="0"/>
        <c:axId val="517726632"/>
        <c:axId val="517737456"/>
      </c:lineChart>
      <c:dateAx>
        <c:axId val="517726632"/>
        <c:scaling>
          <c:orientation val="minMax"/>
        </c:scaling>
        <c:delete val="0"/>
        <c:axPos val="b"/>
        <c:numFmt formatCode="yyyy;@" sourceLinked="0"/>
        <c:majorTickMark val="out"/>
        <c:minorTickMark val="none"/>
        <c:tickLblPos val="nextTo"/>
        <c:spPr>
          <a:noFill/>
          <a:ln w="9525" cap="flat" cmpd="sng" algn="ctr">
            <a:solidFill>
              <a:srgbClr val="A4A4A4"/>
            </a:solidFill>
            <a:round/>
          </a:ln>
          <a:effectLst/>
        </c:spPr>
        <c:txPr>
          <a:bodyPr rot="0" spcFirstLastPara="1" vertOverflow="ellipsis"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1.0000000000000002E+20"/>
        <c:auto val="1"/>
        <c:lblOffset val="0"/>
        <c:baseTimeUnit val="months"/>
        <c:majorUnit val="12"/>
        <c:majorTimeUnit val="months"/>
        <c:minorUnit val="1"/>
        <c:minorTimeUnit val="months"/>
      </c:dateAx>
      <c:valAx>
        <c:axId val="517737456"/>
        <c:scaling>
          <c:orientation val="minMax"/>
          <c:min val="30"/>
        </c:scaling>
        <c:delete val="0"/>
        <c:axPos val="l"/>
        <c:majorGridlines>
          <c:spPr>
            <a:ln w="9525" cap="flat" cmpd="sng" algn="ctr">
              <a:solidFill>
                <a:srgbClr val="A4A4A4"/>
              </a:solidFill>
              <a:round/>
            </a:ln>
            <a:effectLst/>
          </c:spPr>
        </c:majorGridlines>
        <c:numFmt formatCode="0" sourceLinked="1"/>
        <c:majorTickMark val="none"/>
        <c:minorTickMark val="none"/>
        <c:tickLblPos val="nextTo"/>
        <c:spPr>
          <a:noFill/>
          <a:ln>
            <a:solidFill>
              <a:srgbClr val="A4A4A4"/>
            </a:solidFill>
          </a:ln>
          <a:effectLst/>
        </c:spPr>
        <c:txPr>
          <a:bodyPr rot="-6000000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midCat"/>
        <c:majorUnit val="10"/>
      </c:valAx>
      <c:spPr>
        <a:noFill/>
        <a:ln>
          <a:solidFill>
            <a:srgbClr val="A4A4A4"/>
          </a:solidFill>
        </a:ln>
        <a:effectLst/>
      </c:spPr>
    </c:plotArea>
    <c:legend>
      <c:legendPos val="b"/>
      <c:layout>
        <c:manualLayout>
          <c:xMode val="edge"/>
          <c:yMode val="edge"/>
          <c:x val="1.1659082893933274E-2"/>
          <c:y val="0.87751314823034376"/>
          <c:w val="0.98834091710606675"/>
          <c:h val="0.10041023367372179"/>
        </c:manualLayout>
      </c:layout>
      <c:overlay val="0"/>
      <c:spPr>
        <a:noFill/>
        <a:ln>
          <a:noFill/>
        </a:ln>
        <a:effectLst/>
      </c:spPr>
      <c:txPr>
        <a:bodyPr rot="0" spcFirstLastPara="1" vertOverflow="ellipsis" vert="horz" wrap="square" anchor="ctr" anchorCtr="1"/>
        <a:lstStyle/>
        <a:p>
          <a:pPr>
            <a:defRPr sz="16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1600" b="1">
          <a:latin typeface="Arial" panose="020B0604020202020204" pitchFamily="34" charset="0"/>
          <a:cs typeface="Arial" panose="020B0604020202020204" pitchFamily="34" charset="0"/>
        </a:defRPr>
      </a:pPr>
      <a:endParaRPr lang="sv-SE"/>
    </a:p>
  </c:txPr>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4.6576730418943536E-2"/>
          <c:y val="6.0319865319865308E-2"/>
          <c:w val="0.94310906193078325"/>
          <c:h val="0.75353124999999999"/>
        </c:manualLayout>
      </c:layout>
      <c:lineChart>
        <c:grouping val="standard"/>
        <c:varyColors val="0"/>
        <c:ser>
          <c:idx val="1"/>
          <c:order val="0"/>
          <c:tx>
            <c:strRef>
              <c:f>'16.'!$C$7</c:f>
              <c:strCache>
                <c:ptCount val="1"/>
                <c:pt idx="0">
                  <c:v>Nordiska storbanker</c:v>
                </c:pt>
              </c:strCache>
            </c:strRef>
          </c:tx>
          <c:spPr>
            <a:ln w="38100" cap="sq">
              <a:solidFill>
                <a:srgbClr val="F8971D"/>
              </a:solidFill>
              <a:prstDash val="solid"/>
              <a:round/>
            </a:ln>
            <a:effectLst/>
          </c:spPr>
          <c:marker>
            <c:symbol val="none"/>
          </c:marker>
          <c:cat>
            <c:numRef>
              <c:f>'16.'!$A$8:$A$33</c:f>
              <c:numCache>
                <c:formatCode>mmm\-yy</c:formatCode>
                <c:ptCount val="26"/>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numCache>
            </c:numRef>
          </c:cat>
          <c:val>
            <c:numRef>
              <c:f>'16.'!$C$8:$C$33</c:f>
              <c:numCache>
                <c:formatCode>0.0</c:formatCode>
                <c:ptCount val="26"/>
                <c:pt idx="0">
                  <c:v>1.8038326418702888</c:v>
                </c:pt>
                <c:pt idx="1">
                  <c:v>1.8196778744063391</c:v>
                </c:pt>
                <c:pt idx="2">
                  <c:v>1.8272063160296326</c:v>
                </c:pt>
                <c:pt idx="3">
                  <c:v>1.7949466108352061</c:v>
                </c:pt>
                <c:pt idx="4">
                  <c:v>1.7380358596272905</c:v>
                </c:pt>
                <c:pt idx="5">
                  <c:v>1.6868968888122255</c:v>
                </c:pt>
                <c:pt idx="6">
                  <c:v>1.7150183716916612</c:v>
                </c:pt>
                <c:pt idx="7">
                  <c:v>1.7206074601414263</c:v>
                </c:pt>
                <c:pt idx="8">
                  <c:v>1.7022447730048129</c:v>
                </c:pt>
                <c:pt idx="9">
                  <c:v>1.7166573684504476</c:v>
                </c:pt>
                <c:pt idx="10">
                  <c:v>1.7171696150700813</c:v>
                </c:pt>
                <c:pt idx="11">
                  <c:v>1.7267785171906653</c:v>
                </c:pt>
                <c:pt idx="12">
                  <c:v>1.70123494508163</c:v>
                </c:pt>
                <c:pt idx="13">
                  <c:v>1.6565214792880918</c:v>
                </c:pt>
                <c:pt idx="14">
                  <c:v>1.6066873377999675</c:v>
                </c:pt>
                <c:pt idx="15">
                  <c:v>1.6578410919058386</c:v>
                </c:pt>
                <c:pt idx="16">
                  <c:v>1.58294763620297</c:v>
                </c:pt>
                <c:pt idx="17">
                  <c:v>1.5767317462216059</c:v>
                </c:pt>
                <c:pt idx="18">
                  <c:v>1.5437179385941997</c:v>
                </c:pt>
                <c:pt idx="19">
                  <c:v>1.5409999738790874</c:v>
                </c:pt>
                <c:pt idx="20">
                  <c:v>1.5867114776854736</c:v>
                </c:pt>
                <c:pt idx="21">
                  <c:v>1.5558358646327843</c:v>
                </c:pt>
                <c:pt idx="22">
                  <c:v>1.5789785453752678</c:v>
                </c:pt>
                <c:pt idx="23">
                  <c:v>1.543978980858314</c:v>
                </c:pt>
                <c:pt idx="24">
                  <c:v>1.5355532621510877</c:v>
                </c:pt>
                <c:pt idx="25">
                  <c:v>1.5582334683672827</c:v>
                </c:pt>
              </c:numCache>
            </c:numRef>
          </c:val>
          <c:smooth val="0"/>
          <c:extLst>
            <c:ext xmlns:c16="http://schemas.microsoft.com/office/drawing/2014/chart" uri="{C3380CC4-5D6E-409C-BE32-E72D297353CC}">
              <c16:uniqueId val="{00000000-A196-426C-ADF3-420D6610342E}"/>
            </c:ext>
          </c:extLst>
        </c:ser>
        <c:ser>
          <c:idx val="2"/>
          <c:order val="1"/>
          <c:tx>
            <c:strRef>
              <c:f>'16.'!$D$7</c:f>
              <c:strCache>
                <c:ptCount val="1"/>
                <c:pt idx="0">
                  <c:v>EU-banker</c:v>
                </c:pt>
              </c:strCache>
            </c:strRef>
          </c:tx>
          <c:spPr>
            <a:ln w="38100" cap="rnd">
              <a:solidFill>
                <a:srgbClr val="6E2B62"/>
              </a:solidFill>
              <a:prstDash val="solid"/>
              <a:round/>
            </a:ln>
            <a:effectLst/>
          </c:spPr>
          <c:marker>
            <c:symbol val="none"/>
          </c:marker>
          <c:cat>
            <c:numRef>
              <c:f>'16.'!$A$8:$A$33</c:f>
              <c:numCache>
                <c:formatCode>mmm\-yy</c:formatCode>
                <c:ptCount val="26"/>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numCache>
            </c:numRef>
          </c:cat>
          <c:val>
            <c:numRef>
              <c:f>'16.'!$D$8:$D$33</c:f>
              <c:numCache>
                <c:formatCode>0.0</c:formatCode>
                <c:ptCount val="26"/>
                <c:pt idx="0">
                  <c:v>1.5504862899999998</c:v>
                </c:pt>
                <c:pt idx="1">
                  <c:v>1.57343301</c:v>
                </c:pt>
                <c:pt idx="2">
                  <c:v>1.5728104400000003</c:v>
                </c:pt>
                <c:pt idx="3">
                  <c:v>1.5978842499999999</c:v>
                </c:pt>
                <c:pt idx="4">
                  <c:v>1.50049952</c:v>
                </c:pt>
                <c:pt idx="5">
                  <c:v>1.4869526900000001</c:v>
                </c:pt>
                <c:pt idx="6">
                  <c:v>1.4832542900000001</c:v>
                </c:pt>
                <c:pt idx="7">
                  <c:v>1.49616887</c:v>
                </c:pt>
                <c:pt idx="8">
                  <c:v>1.4619044685911404</c:v>
                </c:pt>
                <c:pt idx="9">
                  <c:v>1.4592783530930629</c:v>
                </c:pt>
                <c:pt idx="10">
                  <c:v>1.4513488246273711</c:v>
                </c:pt>
                <c:pt idx="11">
                  <c:v>1.4701098268944108</c:v>
                </c:pt>
                <c:pt idx="12">
                  <c:v>1.4359210719274844</c:v>
                </c:pt>
                <c:pt idx="13">
                  <c:v>1.4350062263119607</c:v>
                </c:pt>
                <c:pt idx="14">
                  <c:v>1.4397347540951952</c:v>
                </c:pt>
                <c:pt idx="15">
                  <c:v>1.5</c:v>
                </c:pt>
                <c:pt idx="16">
                  <c:v>1.4</c:v>
                </c:pt>
                <c:pt idx="17">
                  <c:v>1.4</c:v>
                </c:pt>
                <c:pt idx="18">
                  <c:v>1.4</c:v>
                </c:pt>
                <c:pt idx="19">
                  <c:v>1.45</c:v>
                </c:pt>
                <c:pt idx="20">
                  <c:v>1.4</c:v>
                </c:pt>
                <c:pt idx="21">
                  <c:v>1.3448593593964899</c:v>
                </c:pt>
                <c:pt idx="22">
                  <c:v>1.33394094</c:v>
                </c:pt>
                <c:pt idx="23">
                  <c:v>1.3340247199999999</c:v>
                </c:pt>
                <c:pt idx="24">
                  <c:v>1.24453594</c:v>
                </c:pt>
                <c:pt idx="25">
                  <c:v>1.24376734</c:v>
                </c:pt>
              </c:numCache>
            </c:numRef>
          </c:val>
          <c:smooth val="0"/>
          <c:extLst>
            <c:ext xmlns:c16="http://schemas.microsoft.com/office/drawing/2014/chart" uri="{C3380CC4-5D6E-409C-BE32-E72D297353CC}">
              <c16:uniqueId val="{00000001-A196-426C-ADF3-420D6610342E}"/>
            </c:ext>
          </c:extLst>
        </c:ser>
        <c:ser>
          <c:idx val="0"/>
          <c:order val="2"/>
          <c:tx>
            <c:strRef>
              <c:f>'16.'!$B$7</c:f>
              <c:strCache>
                <c:ptCount val="1"/>
                <c:pt idx="0">
                  <c:v>Svenska storbanker</c:v>
                </c:pt>
              </c:strCache>
            </c:strRef>
          </c:tx>
          <c:spPr>
            <a:ln w="38100" cap="sq">
              <a:solidFill>
                <a:srgbClr val="006A7D"/>
              </a:solidFill>
              <a:prstDash val="solid"/>
              <a:round/>
            </a:ln>
            <a:effectLst/>
          </c:spPr>
          <c:marker>
            <c:symbol val="none"/>
          </c:marker>
          <c:cat>
            <c:numRef>
              <c:f>'16.'!$A$8:$A$33</c:f>
              <c:numCache>
                <c:formatCode>mmm\-yy</c:formatCode>
                <c:ptCount val="26"/>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numCache>
            </c:numRef>
          </c:cat>
          <c:val>
            <c:numRef>
              <c:f>'16.'!$B$8:$B$33</c:f>
              <c:numCache>
                <c:formatCode>0.0</c:formatCode>
                <c:ptCount val="26"/>
                <c:pt idx="0">
                  <c:v>1.3620271871324341</c:v>
                </c:pt>
                <c:pt idx="1">
                  <c:v>1.3266896154008829</c:v>
                </c:pt>
                <c:pt idx="2">
                  <c:v>1.3245240278377515</c:v>
                </c:pt>
                <c:pt idx="3">
                  <c:v>1.3790044791431235</c:v>
                </c:pt>
                <c:pt idx="4">
                  <c:v>1.2950035573686363</c:v>
                </c:pt>
                <c:pt idx="5">
                  <c:v>1.2686199368882489</c:v>
                </c:pt>
                <c:pt idx="6">
                  <c:v>1.2539360737610221</c:v>
                </c:pt>
                <c:pt idx="7">
                  <c:v>1.3323932106159193</c:v>
                </c:pt>
                <c:pt idx="8">
                  <c:v>1.2736985987672955</c:v>
                </c:pt>
                <c:pt idx="9">
                  <c:v>1.3101072106391463</c:v>
                </c:pt>
                <c:pt idx="10">
                  <c:v>1.2791543979517306</c:v>
                </c:pt>
                <c:pt idx="11">
                  <c:v>1.3520879509535375</c:v>
                </c:pt>
                <c:pt idx="12">
                  <c:v>1.320288860195745</c:v>
                </c:pt>
                <c:pt idx="13">
                  <c:v>1.2946259103315381</c:v>
                </c:pt>
                <c:pt idx="14">
                  <c:v>1.3199619958753865</c:v>
                </c:pt>
                <c:pt idx="15">
                  <c:v>1.3537775814438875</c:v>
                </c:pt>
                <c:pt idx="16">
                  <c:v>1.3042344845985403</c:v>
                </c:pt>
                <c:pt idx="17">
                  <c:v>1.3059753650636554</c:v>
                </c:pt>
                <c:pt idx="18">
                  <c:v>1.3040792048589382</c:v>
                </c:pt>
                <c:pt idx="19">
                  <c:v>1.3628052478413162</c:v>
                </c:pt>
                <c:pt idx="20">
                  <c:v>1.3049036698563299</c:v>
                </c:pt>
                <c:pt idx="21">
                  <c:v>1.3862763166629899</c:v>
                </c:pt>
                <c:pt idx="22">
                  <c:v>1.425573712539312</c:v>
                </c:pt>
                <c:pt idx="23">
                  <c:v>1.4517575375959455</c:v>
                </c:pt>
                <c:pt idx="24">
                  <c:v>1.40389441955872</c:v>
                </c:pt>
                <c:pt idx="25">
                  <c:v>1.40785960855324</c:v>
                </c:pt>
              </c:numCache>
            </c:numRef>
          </c:val>
          <c:smooth val="0"/>
          <c:extLst>
            <c:ext xmlns:c16="http://schemas.microsoft.com/office/drawing/2014/chart" uri="{C3380CC4-5D6E-409C-BE32-E72D297353CC}">
              <c16:uniqueId val="{00000002-A196-426C-ADF3-420D6610342E}"/>
            </c:ext>
          </c:extLst>
        </c:ser>
        <c:dLbls>
          <c:showLegendKey val="0"/>
          <c:showVal val="0"/>
          <c:showCatName val="0"/>
          <c:showSerName val="0"/>
          <c:showPercent val="0"/>
          <c:showBubbleSize val="0"/>
        </c:dLbls>
        <c:smooth val="0"/>
        <c:axId val="517726632"/>
        <c:axId val="517737456"/>
      </c:lineChart>
      <c:dateAx>
        <c:axId val="517726632"/>
        <c:scaling>
          <c:orientation val="minMax"/>
        </c:scaling>
        <c:delete val="0"/>
        <c:axPos val="b"/>
        <c:numFmt formatCode="yyyy;@" sourceLinked="0"/>
        <c:majorTickMark val="out"/>
        <c:minorTickMark val="none"/>
        <c:tickLblPos val="nextTo"/>
        <c:spPr>
          <a:noFill/>
          <a:ln w="9525" cap="flat" cmpd="sng" algn="ctr">
            <a:solidFill>
              <a:srgbClr val="A4A4A4"/>
            </a:solidFill>
            <a:round/>
          </a:ln>
          <a:effectLst/>
        </c:spPr>
        <c:txPr>
          <a:bodyPr rot="0" spcFirstLastPara="1" vertOverflow="ellipsis"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1.0000000000000002E+20"/>
        <c:auto val="1"/>
        <c:lblOffset val="0"/>
        <c:baseTimeUnit val="months"/>
        <c:majorUnit val="12"/>
        <c:majorTimeUnit val="months"/>
        <c:minorUnit val="1"/>
        <c:minorTimeUnit val="months"/>
      </c:dateAx>
      <c:valAx>
        <c:axId val="517737456"/>
        <c:scaling>
          <c:orientation val="minMax"/>
          <c:max val="2"/>
          <c:min val="0.60000000000000009"/>
        </c:scaling>
        <c:delete val="0"/>
        <c:axPos val="l"/>
        <c:majorGridlines>
          <c:spPr>
            <a:ln w="9525" cap="flat" cmpd="sng" algn="ctr">
              <a:solidFill>
                <a:srgbClr val="A4A4A4"/>
              </a:solidFill>
              <a:round/>
            </a:ln>
            <a:effectLst/>
          </c:spPr>
        </c:majorGridlines>
        <c:numFmt formatCode="0.0" sourceLinked="1"/>
        <c:majorTickMark val="none"/>
        <c:minorTickMark val="none"/>
        <c:tickLblPos val="nextTo"/>
        <c:spPr>
          <a:noFill/>
          <a:ln>
            <a:solidFill>
              <a:srgbClr val="A4A4A4"/>
            </a:solidFill>
          </a:ln>
          <a:effectLst/>
        </c:spPr>
        <c:txPr>
          <a:bodyPr rot="-6000000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midCat"/>
        <c:majorUnit val="0.2"/>
      </c:valAx>
      <c:spPr>
        <a:noFill/>
        <a:ln>
          <a:solidFill>
            <a:srgbClr val="A4A4A4"/>
          </a:solidFill>
        </a:ln>
        <a:effectLst/>
      </c:spPr>
    </c:plotArea>
    <c:legend>
      <c:legendPos val="b"/>
      <c:layout>
        <c:manualLayout>
          <c:xMode val="edge"/>
          <c:yMode val="edge"/>
          <c:x val="0.12425356030176131"/>
          <c:y val="0.89202630057929067"/>
          <c:w val="0.75149277580522778"/>
          <c:h val="5.7197762799368994E-2"/>
        </c:manualLayout>
      </c:layout>
      <c:overlay val="0"/>
      <c:spPr>
        <a:noFill/>
        <a:ln>
          <a:noFill/>
        </a:ln>
        <a:effectLst/>
      </c:spPr>
      <c:txPr>
        <a:bodyPr rot="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1600" b="1">
          <a:latin typeface="Arial" panose="020B0604020202020204" pitchFamily="34" charset="0"/>
          <a:cs typeface="Arial" panose="020B0604020202020204" pitchFamily="34" charset="0"/>
        </a:defRPr>
      </a:pPr>
      <a:endParaRPr lang="sv-SE"/>
    </a:p>
  </c:txPr>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4.6576730418943536E-2"/>
          <c:y val="6.0319865319865308E-2"/>
          <c:w val="0.94310906193078325"/>
          <c:h val="0.75353124999999999"/>
        </c:manualLayout>
      </c:layout>
      <c:lineChart>
        <c:grouping val="standard"/>
        <c:varyColors val="0"/>
        <c:ser>
          <c:idx val="0"/>
          <c:order val="0"/>
          <c:tx>
            <c:strRef>
              <c:f>'17.'!$B$7</c:f>
              <c:strCache>
                <c:ptCount val="1"/>
                <c:pt idx="0">
                  <c:v>Totalt</c:v>
                </c:pt>
              </c:strCache>
            </c:strRef>
          </c:tx>
          <c:spPr>
            <a:ln w="38100" cap="sq">
              <a:solidFill>
                <a:srgbClr val="006A7D"/>
              </a:solidFill>
              <a:prstDash val="solid"/>
              <a:round/>
            </a:ln>
            <a:effectLst/>
          </c:spPr>
          <c:marker>
            <c:symbol val="none"/>
          </c:marker>
          <c:cat>
            <c:numRef>
              <c:f>'17.'!$A$8:$A$33</c:f>
              <c:numCache>
                <c:formatCode>mmm\-yy</c:formatCode>
                <c:ptCount val="26"/>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numCache>
            </c:numRef>
          </c:cat>
          <c:val>
            <c:numRef>
              <c:f>'17.'!$B$8:$B$33</c:f>
              <c:numCache>
                <c:formatCode>#,##0</c:formatCode>
                <c:ptCount val="26"/>
                <c:pt idx="0">
                  <c:v>4238.384339898158</c:v>
                </c:pt>
                <c:pt idx="1">
                  <c:v>4293.2132679664346</c:v>
                </c:pt>
                <c:pt idx="2">
                  <c:v>4329.4376115273826</c:v>
                </c:pt>
                <c:pt idx="3">
                  <c:v>4368.3466086259541</c:v>
                </c:pt>
                <c:pt idx="4">
                  <c:v>4424.3533530752911</c:v>
                </c:pt>
                <c:pt idx="5">
                  <c:v>4561.1077361841544</c:v>
                </c:pt>
                <c:pt idx="6">
                  <c:v>4660.5306658539394</c:v>
                </c:pt>
                <c:pt idx="7">
                  <c:v>4675.1512286355646</c:v>
                </c:pt>
                <c:pt idx="8">
                  <c:v>4719.794186700542</c:v>
                </c:pt>
                <c:pt idx="9">
                  <c:v>4773.1117737462737</c:v>
                </c:pt>
                <c:pt idx="10">
                  <c:v>4825.2387503985465</c:v>
                </c:pt>
                <c:pt idx="11">
                  <c:v>4856.5110461587992</c:v>
                </c:pt>
                <c:pt idx="12">
                  <c:v>5016.0897521220904</c:v>
                </c:pt>
                <c:pt idx="13">
                  <c:v>5171.1590502460003</c:v>
                </c:pt>
                <c:pt idx="14">
                  <c:v>5193.8967535891798</c:v>
                </c:pt>
                <c:pt idx="15">
                  <c:v>5199.1131644501093</c:v>
                </c:pt>
                <c:pt idx="16">
                  <c:v>5330.3501029365289</c:v>
                </c:pt>
                <c:pt idx="17">
                  <c:v>5430.2995110533193</c:v>
                </c:pt>
                <c:pt idx="18">
                  <c:v>5456.5701962368785</c:v>
                </c:pt>
                <c:pt idx="19">
                  <c:v>5425.6123458792081</c:v>
                </c:pt>
                <c:pt idx="20">
                  <c:v>5542.778820645377</c:v>
                </c:pt>
                <c:pt idx="21">
                  <c:v>5462.3655011094343</c:v>
                </c:pt>
                <c:pt idx="22">
                  <c:v>5453.2754143932789</c:v>
                </c:pt>
                <c:pt idx="23">
                  <c:v>5397.7746948825597</c:v>
                </c:pt>
                <c:pt idx="24">
                  <c:v>5491.0479983250098</c:v>
                </c:pt>
                <c:pt idx="25">
                  <c:v>5530.1098107285197</c:v>
                </c:pt>
              </c:numCache>
            </c:numRef>
          </c:val>
          <c:smooth val="0"/>
          <c:extLst>
            <c:ext xmlns:c16="http://schemas.microsoft.com/office/drawing/2014/chart" uri="{C3380CC4-5D6E-409C-BE32-E72D297353CC}">
              <c16:uniqueId val="{00000000-814E-4973-A3F6-C3CDE1C1E69C}"/>
            </c:ext>
          </c:extLst>
        </c:ser>
        <c:ser>
          <c:idx val="1"/>
          <c:order val="1"/>
          <c:tx>
            <c:strRef>
              <c:f>'17.'!$C$7</c:f>
              <c:strCache>
                <c:ptCount val="1"/>
                <c:pt idx="0">
                  <c:v>Hushåll - Bolån</c:v>
                </c:pt>
              </c:strCache>
            </c:strRef>
          </c:tx>
          <c:spPr>
            <a:ln w="38100" cap="sq">
              <a:solidFill>
                <a:srgbClr val="F8971D"/>
              </a:solidFill>
              <a:prstDash val="solid"/>
              <a:round/>
            </a:ln>
            <a:effectLst/>
          </c:spPr>
          <c:marker>
            <c:symbol val="none"/>
          </c:marker>
          <c:cat>
            <c:numRef>
              <c:f>'17.'!$A$8:$A$33</c:f>
              <c:numCache>
                <c:formatCode>mmm\-yy</c:formatCode>
                <c:ptCount val="26"/>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numCache>
            </c:numRef>
          </c:cat>
          <c:val>
            <c:numRef>
              <c:f>'17.'!$C$8:$C$33</c:f>
              <c:numCache>
                <c:formatCode>#,##0</c:formatCode>
                <c:ptCount val="26"/>
                <c:pt idx="0">
                  <c:v>1910.6525915520001</c:v>
                </c:pt>
                <c:pt idx="1">
                  <c:v>1955.065137453407</c:v>
                </c:pt>
                <c:pt idx="2">
                  <c:v>1994.6916054563492</c:v>
                </c:pt>
                <c:pt idx="3">
                  <c:v>2019.673970393007</c:v>
                </c:pt>
                <c:pt idx="4">
                  <c:v>2045.479529573317</c:v>
                </c:pt>
                <c:pt idx="5">
                  <c:v>2098.0450585194972</c:v>
                </c:pt>
                <c:pt idx="6">
                  <c:v>2135.7111857830309</c:v>
                </c:pt>
                <c:pt idx="7">
                  <c:v>2173.1602730520372</c:v>
                </c:pt>
                <c:pt idx="8">
                  <c:v>2159.3878777451168</c:v>
                </c:pt>
                <c:pt idx="9">
                  <c:v>2193.435541693746</c:v>
                </c:pt>
                <c:pt idx="10">
                  <c:v>2225.8774855014858</c:v>
                </c:pt>
                <c:pt idx="11">
                  <c:v>2299.4857884290714</c:v>
                </c:pt>
                <c:pt idx="12">
                  <c:v>2350.5141815461802</c:v>
                </c:pt>
                <c:pt idx="13">
                  <c:v>2386.0718689393902</c:v>
                </c:pt>
                <c:pt idx="14">
                  <c:v>2405.0245084082599</c:v>
                </c:pt>
                <c:pt idx="15">
                  <c:v>2426.5193071425297</c:v>
                </c:pt>
                <c:pt idx="16">
                  <c:v>2457.3063526868896</c:v>
                </c:pt>
                <c:pt idx="17">
                  <c:v>2487.8573815504801</c:v>
                </c:pt>
                <c:pt idx="18">
                  <c:v>2517.26361733558</c:v>
                </c:pt>
                <c:pt idx="19">
                  <c:v>2543.0939942290897</c:v>
                </c:pt>
                <c:pt idx="20">
                  <c:v>2574.2890460845501</c:v>
                </c:pt>
                <c:pt idx="21">
                  <c:v>2583.4124895654891</c:v>
                </c:pt>
                <c:pt idx="22">
                  <c:v>2610.9717882396199</c:v>
                </c:pt>
                <c:pt idx="23">
                  <c:v>2627.0052474228291</c:v>
                </c:pt>
                <c:pt idx="24">
                  <c:v>2669.41735144312</c:v>
                </c:pt>
                <c:pt idx="25">
                  <c:v>2705.0069990623892</c:v>
                </c:pt>
              </c:numCache>
            </c:numRef>
          </c:val>
          <c:smooth val="0"/>
          <c:extLst>
            <c:ext xmlns:c16="http://schemas.microsoft.com/office/drawing/2014/chart" uri="{C3380CC4-5D6E-409C-BE32-E72D297353CC}">
              <c16:uniqueId val="{00000001-814E-4973-A3F6-C3CDE1C1E69C}"/>
            </c:ext>
          </c:extLst>
        </c:ser>
        <c:ser>
          <c:idx val="2"/>
          <c:order val="2"/>
          <c:tx>
            <c:strRef>
              <c:f>'17.'!$D$7</c:f>
              <c:strCache>
                <c:ptCount val="1"/>
                <c:pt idx="0">
                  <c:v>Företag</c:v>
                </c:pt>
              </c:strCache>
            </c:strRef>
          </c:tx>
          <c:spPr>
            <a:ln w="38100" cap="rnd">
              <a:solidFill>
                <a:srgbClr val="6E2B62"/>
              </a:solidFill>
              <a:prstDash val="solid"/>
              <a:round/>
            </a:ln>
            <a:effectLst/>
          </c:spPr>
          <c:marker>
            <c:symbol val="none"/>
          </c:marker>
          <c:cat>
            <c:numRef>
              <c:f>'17.'!$A$8:$A$33</c:f>
              <c:numCache>
                <c:formatCode>mmm\-yy</c:formatCode>
                <c:ptCount val="26"/>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numCache>
            </c:numRef>
          </c:cat>
          <c:val>
            <c:numRef>
              <c:f>'17.'!$D$8:$D$33</c:f>
              <c:numCache>
                <c:formatCode>#,##0</c:formatCode>
                <c:ptCount val="26"/>
                <c:pt idx="0">
                  <c:v>1988.4259436070588</c:v>
                </c:pt>
                <c:pt idx="1">
                  <c:v>1999.975428260318</c:v>
                </c:pt>
                <c:pt idx="2">
                  <c:v>2007.5825776293852</c:v>
                </c:pt>
                <c:pt idx="3">
                  <c:v>2024.4183945550794</c:v>
                </c:pt>
                <c:pt idx="4">
                  <c:v>2054.0022995752856</c:v>
                </c:pt>
                <c:pt idx="5">
                  <c:v>2134.2803396102208</c:v>
                </c:pt>
                <c:pt idx="6">
                  <c:v>2193.8697097025124</c:v>
                </c:pt>
                <c:pt idx="7">
                  <c:v>2173.8829756963514</c:v>
                </c:pt>
                <c:pt idx="8">
                  <c:v>2193.6895525687501</c:v>
                </c:pt>
                <c:pt idx="9">
                  <c:v>2204.7806745193793</c:v>
                </c:pt>
                <c:pt idx="10">
                  <c:v>2220.85449927636</c:v>
                </c:pt>
                <c:pt idx="11">
                  <c:v>2207.0515026990811</c:v>
                </c:pt>
                <c:pt idx="12">
                  <c:v>2307.9475098671501</c:v>
                </c:pt>
                <c:pt idx="13">
                  <c:v>2419.1207836731501</c:v>
                </c:pt>
                <c:pt idx="14">
                  <c:v>2423.6921509592098</c:v>
                </c:pt>
                <c:pt idx="15">
                  <c:v>2409.6518737519004</c:v>
                </c:pt>
                <c:pt idx="16">
                  <c:v>2500.810536945</c:v>
                </c:pt>
                <c:pt idx="17">
                  <c:v>2564.4119947100194</c:v>
                </c:pt>
                <c:pt idx="18">
                  <c:v>2560.71291528134</c:v>
                </c:pt>
                <c:pt idx="19">
                  <c:v>2510.715323894749</c:v>
                </c:pt>
                <c:pt idx="20">
                  <c:v>2599.28983929384</c:v>
                </c:pt>
                <c:pt idx="21">
                  <c:v>2511.5981595540702</c:v>
                </c:pt>
                <c:pt idx="22">
                  <c:v>2472.6173824863999</c:v>
                </c:pt>
                <c:pt idx="23">
                  <c:v>2407.23302922015</c:v>
                </c:pt>
                <c:pt idx="24">
                  <c:v>2455.57638964232</c:v>
                </c:pt>
                <c:pt idx="25">
                  <c:v>2453.5207668416201</c:v>
                </c:pt>
              </c:numCache>
            </c:numRef>
          </c:val>
          <c:smooth val="0"/>
          <c:extLst>
            <c:ext xmlns:c16="http://schemas.microsoft.com/office/drawing/2014/chart" uri="{C3380CC4-5D6E-409C-BE32-E72D297353CC}">
              <c16:uniqueId val="{00000002-814E-4973-A3F6-C3CDE1C1E69C}"/>
            </c:ext>
          </c:extLst>
        </c:ser>
        <c:ser>
          <c:idx val="3"/>
          <c:order val="3"/>
          <c:tx>
            <c:strRef>
              <c:f>'17.'!$E$7</c:f>
              <c:strCache>
                <c:ptCount val="1"/>
                <c:pt idx="0">
                  <c:v>Hushåll - Konsumtionskrediter</c:v>
                </c:pt>
              </c:strCache>
            </c:strRef>
          </c:tx>
          <c:spPr>
            <a:ln w="38100" cap="sq">
              <a:solidFill>
                <a:srgbClr val="F7EA48"/>
              </a:solidFill>
              <a:prstDash val="solid"/>
              <a:round/>
            </a:ln>
            <a:effectLst/>
          </c:spPr>
          <c:marker>
            <c:symbol val="none"/>
          </c:marker>
          <c:cat>
            <c:numRef>
              <c:f>'17.'!$A$8:$A$33</c:f>
              <c:numCache>
                <c:formatCode>mmm\-yy</c:formatCode>
                <c:ptCount val="26"/>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numCache>
            </c:numRef>
          </c:cat>
          <c:val>
            <c:numRef>
              <c:f>'17.'!$E$8:$E$33</c:f>
              <c:numCache>
                <c:formatCode>#,##0</c:formatCode>
                <c:ptCount val="26"/>
                <c:pt idx="0">
                  <c:v>93.485992934999913</c:v>
                </c:pt>
                <c:pt idx="1">
                  <c:v>95.912629355953797</c:v>
                </c:pt>
                <c:pt idx="2">
                  <c:v>93.571536073795897</c:v>
                </c:pt>
                <c:pt idx="3">
                  <c:v>87.900995915108794</c:v>
                </c:pt>
                <c:pt idx="4">
                  <c:v>87.920938165201008</c:v>
                </c:pt>
                <c:pt idx="5">
                  <c:v>91.51289608050979</c:v>
                </c:pt>
                <c:pt idx="6">
                  <c:v>91.564043386973992</c:v>
                </c:pt>
                <c:pt idx="7">
                  <c:v>87.879766748753994</c:v>
                </c:pt>
                <c:pt idx="8">
                  <c:v>89.341764218890006</c:v>
                </c:pt>
                <c:pt idx="9">
                  <c:v>95.004650496609898</c:v>
                </c:pt>
                <c:pt idx="10">
                  <c:v>95.117886228965787</c:v>
                </c:pt>
                <c:pt idx="11">
                  <c:v>105.0805925922308</c:v>
                </c:pt>
                <c:pt idx="12">
                  <c:v>109.4958923336208</c:v>
                </c:pt>
                <c:pt idx="13">
                  <c:v>114.1044101745798</c:v>
                </c:pt>
                <c:pt idx="14">
                  <c:v>114.49307882261</c:v>
                </c:pt>
                <c:pt idx="15">
                  <c:v>111.50890543808971</c:v>
                </c:pt>
                <c:pt idx="16">
                  <c:v>115.91071456188968</c:v>
                </c:pt>
                <c:pt idx="17">
                  <c:v>122.4107898746897</c:v>
                </c:pt>
                <c:pt idx="18">
                  <c:v>122.19354105281958</c:v>
                </c:pt>
                <c:pt idx="19">
                  <c:v>120.25830482670978</c:v>
                </c:pt>
                <c:pt idx="20">
                  <c:v>120.925663827517</c:v>
                </c:pt>
                <c:pt idx="21">
                  <c:v>129.5871523646039</c:v>
                </c:pt>
                <c:pt idx="22">
                  <c:v>129.59994923386969</c:v>
                </c:pt>
                <c:pt idx="23">
                  <c:v>122.53775609785959</c:v>
                </c:pt>
                <c:pt idx="24">
                  <c:v>116.5506814269196</c:v>
                </c:pt>
                <c:pt idx="25">
                  <c:v>120.18029350823942</c:v>
                </c:pt>
              </c:numCache>
            </c:numRef>
          </c:val>
          <c:smooth val="0"/>
          <c:extLst>
            <c:ext xmlns:c16="http://schemas.microsoft.com/office/drawing/2014/chart" uri="{C3380CC4-5D6E-409C-BE32-E72D297353CC}">
              <c16:uniqueId val="{00000003-814E-4973-A3F6-C3CDE1C1E69C}"/>
            </c:ext>
          </c:extLst>
        </c:ser>
        <c:dLbls>
          <c:showLegendKey val="0"/>
          <c:showVal val="0"/>
          <c:showCatName val="0"/>
          <c:showSerName val="0"/>
          <c:showPercent val="0"/>
          <c:showBubbleSize val="0"/>
        </c:dLbls>
        <c:smooth val="0"/>
        <c:axId val="517726632"/>
        <c:axId val="517737456"/>
      </c:lineChart>
      <c:dateAx>
        <c:axId val="517726632"/>
        <c:scaling>
          <c:orientation val="minMax"/>
        </c:scaling>
        <c:delete val="0"/>
        <c:axPos val="b"/>
        <c:numFmt formatCode="yyyy;@" sourceLinked="0"/>
        <c:majorTickMark val="out"/>
        <c:minorTickMark val="none"/>
        <c:tickLblPos val="nextTo"/>
        <c:spPr>
          <a:noFill/>
          <a:ln w="9525" cap="flat" cmpd="sng" algn="ctr">
            <a:solidFill>
              <a:srgbClr val="A4A4A4"/>
            </a:solidFill>
            <a:round/>
          </a:ln>
          <a:effectLst/>
        </c:spPr>
        <c:txPr>
          <a:bodyPr rot="0" spcFirstLastPara="1" vertOverflow="ellipsis"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1.0000000000000002E+20"/>
        <c:auto val="1"/>
        <c:lblOffset val="0"/>
        <c:baseTimeUnit val="months"/>
        <c:majorUnit val="12"/>
        <c:majorTimeUnit val="months"/>
        <c:minorUnit val="1"/>
        <c:minorTimeUnit val="months"/>
      </c:dateAx>
      <c:valAx>
        <c:axId val="517737456"/>
        <c:scaling>
          <c:orientation val="minMax"/>
        </c:scaling>
        <c:delete val="0"/>
        <c:axPos val="l"/>
        <c:majorGridlines>
          <c:spPr>
            <a:ln w="9525" cap="flat" cmpd="sng" algn="ctr">
              <a:solidFill>
                <a:srgbClr val="A4A4A4"/>
              </a:solidFill>
              <a:round/>
            </a:ln>
            <a:effectLst/>
          </c:spPr>
        </c:majorGridlines>
        <c:numFmt formatCode="#,##0" sourceLinked="1"/>
        <c:majorTickMark val="none"/>
        <c:minorTickMark val="none"/>
        <c:tickLblPos val="nextTo"/>
        <c:spPr>
          <a:noFill/>
          <a:ln>
            <a:solidFill>
              <a:srgbClr val="A4A4A4"/>
            </a:solidFill>
          </a:ln>
          <a:effectLst/>
        </c:spPr>
        <c:txPr>
          <a:bodyPr rot="-6000000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midCat"/>
      </c:valAx>
      <c:spPr>
        <a:noFill/>
        <a:ln>
          <a:solidFill>
            <a:srgbClr val="A4A4A4"/>
          </a:solidFill>
        </a:ln>
        <a:effectLst/>
      </c:spPr>
    </c:plotArea>
    <c:legend>
      <c:legendPos val="b"/>
      <c:layout>
        <c:manualLayout>
          <c:xMode val="edge"/>
          <c:yMode val="edge"/>
          <c:x val="0.12425356030176131"/>
          <c:y val="0.88981865116097159"/>
          <c:w val="0.75149277580522778"/>
          <c:h val="5.7197762799368994E-2"/>
        </c:manualLayout>
      </c:layout>
      <c:overlay val="0"/>
      <c:spPr>
        <a:noFill/>
        <a:ln>
          <a:noFill/>
        </a:ln>
        <a:effectLst/>
      </c:spPr>
      <c:txPr>
        <a:bodyPr rot="0" spcFirstLastPara="1" vertOverflow="ellipsis" vert="horz" wrap="square" anchor="ctr" anchorCtr="1"/>
        <a:lstStyle/>
        <a:p>
          <a:pPr>
            <a:defRPr sz="16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1600" b="1">
          <a:latin typeface="Arial" panose="020B0604020202020204" pitchFamily="34" charset="0"/>
          <a:cs typeface="Arial" panose="020B0604020202020204" pitchFamily="34" charset="0"/>
        </a:defRPr>
      </a:pPr>
      <a:endParaRPr lang="sv-SE"/>
    </a:p>
  </c:txPr>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4.6576730418943536E-2"/>
          <c:y val="6.0319865319865308E-2"/>
          <c:w val="0.94310906193078325"/>
          <c:h val="0.75353124999999999"/>
        </c:manualLayout>
      </c:layout>
      <c:lineChart>
        <c:grouping val="standard"/>
        <c:varyColors val="0"/>
        <c:ser>
          <c:idx val="2"/>
          <c:order val="0"/>
          <c:tx>
            <c:strRef>
              <c:f>'18.'!$B$7</c:f>
              <c:strCache>
                <c:ptCount val="1"/>
                <c:pt idx="0">
                  <c:v>Svenska storbanker</c:v>
                </c:pt>
              </c:strCache>
            </c:strRef>
          </c:tx>
          <c:spPr>
            <a:ln w="38100" cap="sq">
              <a:solidFill>
                <a:srgbClr val="006A7D"/>
              </a:solidFill>
              <a:prstDash val="solid"/>
              <a:round/>
            </a:ln>
            <a:effectLst/>
          </c:spPr>
          <c:marker>
            <c:symbol val="none"/>
          </c:marker>
          <c:cat>
            <c:numRef>
              <c:f>'18.'!$A$8:$A$33</c:f>
              <c:numCache>
                <c:formatCode>mmm\-yy</c:formatCode>
                <c:ptCount val="26"/>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numCache>
            </c:numRef>
          </c:cat>
          <c:val>
            <c:numRef>
              <c:f>'18.'!$B$8:$B$33</c:f>
              <c:numCache>
                <c:formatCode>0.0</c:formatCode>
                <c:ptCount val="26"/>
                <c:pt idx="0">
                  <c:v>0.73116782022432636</c:v>
                </c:pt>
                <c:pt idx="1">
                  <c:v>0.69290656460021272</c:v>
                </c:pt>
                <c:pt idx="2">
                  <c:v>0.6352477521251374</c:v>
                </c:pt>
                <c:pt idx="3">
                  <c:v>0.6626106452044318</c:v>
                </c:pt>
                <c:pt idx="4">
                  <c:v>0.58495444597058799</c:v>
                </c:pt>
                <c:pt idx="5">
                  <c:v>0.58342182406987364</c:v>
                </c:pt>
                <c:pt idx="6">
                  <c:v>0.55602476443392357</c:v>
                </c:pt>
                <c:pt idx="7">
                  <c:v>0.59664561334564925</c:v>
                </c:pt>
                <c:pt idx="8">
                  <c:v>0.56004087200772668</c:v>
                </c:pt>
                <c:pt idx="9">
                  <c:v>0.60344345984047076</c:v>
                </c:pt>
                <c:pt idx="10">
                  <c:v>0.61853845437728516</c:v>
                </c:pt>
                <c:pt idx="11">
                  <c:v>0.60969239372300554</c:v>
                </c:pt>
                <c:pt idx="12">
                  <c:v>0.6535596986682275</c:v>
                </c:pt>
                <c:pt idx="13">
                  <c:v>0.6054776963537889</c:v>
                </c:pt>
                <c:pt idx="14">
                  <c:v>0.59153809712827499</c:v>
                </c:pt>
                <c:pt idx="15">
                  <c:v>0.59247898458933512</c:v>
                </c:pt>
                <c:pt idx="16">
                  <c:v>0.61076584907140596</c:v>
                </c:pt>
                <c:pt idx="17">
                  <c:v>0.64771190730059436</c:v>
                </c:pt>
                <c:pt idx="18">
                  <c:v>0.67360807670944001</c:v>
                </c:pt>
                <c:pt idx="19">
                  <c:v>0.69248120911659961</c:v>
                </c:pt>
                <c:pt idx="20">
                  <c:v>0.68360320583294998</c:v>
                </c:pt>
                <c:pt idx="21">
                  <c:v>0.714602308355335</c:v>
                </c:pt>
                <c:pt idx="22">
                  <c:v>0.70451024725875455</c:v>
                </c:pt>
                <c:pt idx="23">
                  <c:v>0.64005370768448344</c:v>
                </c:pt>
                <c:pt idx="24">
                  <c:v>0.57935336987152897</c:v>
                </c:pt>
                <c:pt idx="25">
                  <c:v>0.51986588357433605</c:v>
                </c:pt>
              </c:numCache>
            </c:numRef>
          </c:val>
          <c:smooth val="0"/>
          <c:extLst>
            <c:ext xmlns:c16="http://schemas.microsoft.com/office/drawing/2014/chart" uri="{C3380CC4-5D6E-409C-BE32-E72D297353CC}">
              <c16:uniqueId val="{00000000-9161-49AA-B048-8F854A8033C4}"/>
            </c:ext>
          </c:extLst>
        </c:ser>
        <c:ser>
          <c:idx val="1"/>
          <c:order val="1"/>
          <c:tx>
            <c:strRef>
              <c:f>'18.'!$C$7</c:f>
              <c:strCache>
                <c:ptCount val="1"/>
                <c:pt idx="0">
                  <c:v>Nordiska storbanker</c:v>
                </c:pt>
              </c:strCache>
            </c:strRef>
          </c:tx>
          <c:spPr>
            <a:ln w="38100" cap="sq">
              <a:solidFill>
                <a:srgbClr val="F8971D"/>
              </a:solidFill>
              <a:prstDash val="solid"/>
              <a:round/>
            </a:ln>
            <a:effectLst/>
          </c:spPr>
          <c:marker>
            <c:symbol val="none"/>
          </c:marker>
          <c:cat>
            <c:numRef>
              <c:f>'18.'!$A$8:$A$33</c:f>
              <c:numCache>
                <c:formatCode>mmm\-yy</c:formatCode>
                <c:ptCount val="26"/>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numCache>
            </c:numRef>
          </c:cat>
          <c:val>
            <c:numRef>
              <c:f>'18.'!$C$8:$C$33</c:f>
              <c:numCache>
                <c:formatCode>0</c:formatCode>
                <c:ptCount val="26"/>
                <c:pt idx="0">
                  <c:v>1.5038798227115266</c:v>
                </c:pt>
                <c:pt idx="1">
                  <c:v>1.4378444012743843</c:v>
                </c:pt>
                <c:pt idx="2">
                  <c:v>1.3176974871142342</c:v>
                </c:pt>
                <c:pt idx="3">
                  <c:v>1.5592740836927206</c:v>
                </c:pt>
                <c:pt idx="4">
                  <c:v>1.4853653869596528</c:v>
                </c:pt>
                <c:pt idx="5">
                  <c:v>1.5399526905490821</c:v>
                </c:pt>
                <c:pt idx="6">
                  <c:v>1.5693729248673591</c:v>
                </c:pt>
                <c:pt idx="7">
                  <c:v>1.5837574541062174</c:v>
                </c:pt>
                <c:pt idx="8">
                  <c:v>1.4425122726213429</c:v>
                </c:pt>
                <c:pt idx="9">
                  <c:v>1.4009901596579455</c:v>
                </c:pt>
                <c:pt idx="10">
                  <c:v>1.3438337964259608</c:v>
                </c:pt>
                <c:pt idx="11">
                  <c:v>1.3000985754285022</c:v>
                </c:pt>
                <c:pt idx="12">
                  <c:v>1.3675781104319971</c:v>
                </c:pt>
                <c:pt idx="13">
                  <c:v>1.3636436147660929</c:v>
                </c:pt>
                <c:pt idx="14">
                  <c:v>1.2801074345342023</c:v>
                </c:pt>
                <c:pt idx="15">
                  <c:v>1.25747189865</c:v>
                </c:pt>
                <c:pt idx="16">
                  <c:v>1.1726711233080853</c:v>
                </c:pt>
                <c:pt idx="17">
                  <c:v>1.1535757978604644</c:v>
                </c:pt>
                <c:pt idx="18">
                  <c:v>1.2265433190917205</c:v>
                </c:pt>
                <c:pt idx="19">
                  <c:v>1.2175855289474757</c:v>
                </c:pt>
                <c:pt idx="20">
                  <c:v>1.3850511788110849</c:v>
                </c:pt>
                <c:pt idx="21">
                  <c:v>1.398752338194573</c:v>
                </c:pt>
                <c:pt idx="22">
                  <c:v>1.4002015690831948</c:v>
                </c:pt>
                <c:pt idx="23">
                  <c:v>1.2775519032122042</c:v>
                </c:pt>
                <c:pt idx="24">
                  <c:v>1.0966996702412428</c:v>
                </c:pt>
                <c:pt idx="25">
                  <c:v>1.0935342933302608</c:v>
                </c:pt>
              </c:numCache>
            </c:numRef>
          </c:val>
          <c:smooth val="0"/>
          <c:extLst>
            <c:ext xmlns:c16="http://schemas.microsoft.com/office/drawing/2014/chart" uri="{C3380CC4-5D6E-409C-BE32-E72D297353CC}">
              <c16:uniqueId val="{00000001-9161-49AA-B048-8F854A8033C4}"/>
            </c:ext>
          </c:extLst>
        </c:ser>
        <c:ser>
          <c:idx val="0"/>
          <c:order val="2"/>
          <c:tx>
            <c:strRef>
              <c:f>'18.'!$D$7</c:f>
              <c:strCache>
                <c:ptCount val="1"/>
                <c:pt idx="0">
                  <c:v>EU-banker</c:v>
                </c:pt>
              </c:strCache>
            </c:strRef>
          </c:tx>
          <c:spPr>
            <a:ln w="38100" cap="rnd">
              <a:solidFill>
                <a:srgbClr val="6E2B62"/>
              </a:solidFill>
              <a:prstDash val="solid"/>
              <a:round/>
            </a:ln>
            <a:effectLst/>
          </c:spPr>
          <c:marker>
            <c:symbol val="none"/>
          </c:marker>
          <c:cat>
            <c:numRef>
              <c:f>'18.'!$A$8:$A$33</c:f>
              <c:numCache>
                <c:formatCode>mmm\-yy</c:formatCode>
                <c:ptCount val="26"/>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numCache>
            </c:numRef>
          </c:cat>
          <c:val>
            <c:numRef>
              <c:f>'18.'!$D$8:$D$33</c:f>
              <c:numCache>
                <c:formatCode>0</c:formatCode>
                <c:ptCount val="26"/>
                <c:pt idx="0">
                  <c:v>6.2069344600000003</c:v>
                </c:pt>
                <c:pt idx="1">
                  <c:v>6.0189614200000001</c:v>
                </c:pt>
                <c:pt idx="2">
                  <c:v>5.8862139000000004</c:v>
                </c:pt>
                <c:pt idx="3">
                  <c:v>5.73210672</c:v>
                </c:pt>
                <c:pt idx="4">
                  <c:v>5.63859055</c:v>
                </c:pt>
                <c:pt idx="5">
                  <c:v>5.4572830099999994</c:v>
                </c:pt>
                <c:pt idx="6">
                  <c:v>5.40160295</c:v>
                </c:pt>
                <c:pt idx="7">
                  <c:v>5.1662231699999994</c:v>
                </c:pt>
                <c:pt idx="8">
                  <c:v>4.8017137766815576</c:v>
                </c:pt>
                <c:pt idx="9">
                  <c:v>4.442582328348986</c:v>
                </c:pt>
                <c:pt idx="10">
                  <c:v>4.2294588542903826</c:v>
                </c:pt>
                <c:pt idx="11">
                  <c:v>4.0509133904470138</c:v>
                </c:pt>
                <c:pt idx="12">
                  <c:v>3.8413292809596959</c:v>
                </c:pt>
                <c:pt idx="13">
                  <c:v>3.5839210257165939</c:v>
                </c:pt>
                <c:pt idx="14">
                  <c:v>3.4117211713508526</c:v>
                </c:pt>
                <c:pt idx="15">
                  <c:v>3.2</c:v>
                </c:pt>
                <c:pt idx="16">
                  <c:v>3.1</c:v>
                </c:pt>
                <c:pt idx="17">
                  <c:v>3</c:v>
                </c:pt>
                <c:pt idx="18">
                  <c:v>2.9</c:v>
                </c:pt>
                <c:pt idx="19">
                  <c:v>2.7</c:v>
                </c:pt>
                <c:pt idx="20">
                  <c:v>3</c:v>
                </c:pt>
                <c:pt idx="21">
                  <c:v>2.8620741488180301</c:v>
                </c:pt>
                <c:pt idx="22">
                  <c:v>2.7570398100000002</c:v>
                </c:pt>
                <c:pt idx="23">
                  <c:v>2.5375230499999999</c:v>
                </c:pt>
                <c:pt idx="24">
                  <c:v>2.48088357</c:v>
                </c:pt>
                <c:pt idx="25">
                  <c:v>2.2997902199999998</c:v>
                </c:pt>
              </c:numCache>
            </c:numRef>
          </c:val>
          <c:smooth val="0"/>
          <c:extLst>
            <c:ext xmlns:c16="http://schemas.microsoft.com/office/drawing/2014/chart" uri="{C3380CC4-5D6E-409C-BE32-E72D297353CC}">
              <c16:uniqueId val="{00000002-9161-49AA-B048-8F854A8033C4}"/>
            </c:ext>
          </c:extLst>
        </c:ser>
        <c:dLbls>
          <c:showLegendKey val="0"/>
          <c:showVal val="0"/>
          <c:showCatName val="0"/>
          <c:showSerName val="0"/>
          <c:showPercent val="0"/>
          <c:showBubbleSize val="0"/>
        </c:dLbls>
        <c:smooth val="0"/>
        <c:axId val="517726632"/>
        <c:axId val="517737456"/>
      </c:lineChart>
      <c:dateAx>
        <c:axId val="517726632"/>
        <c:scaling>
          <c:orientation val="minMax"/>
        </c:scaling>
        <c:delete val="0"/>
        <c:axPos val="b"/>
        <c:numFmt formatCode="yyyy;@" sourceLinked="0"/>
        <c:majorTickMark val="out"/>
        <c:minorTickMark val="none"/>
        <c:tickLblPos val="nextTo"/>
        <c:spPr>
          <a:noFill/>
          <a:ln w="9525" cap="flat" cmpd="sng" algn="ctr">
            <a:solidFill>
              <a:srgbClr val="A4A4A4"/>
            </a:solidFill>
            <a:round/>
          </a:ln>
          <a:effectLst/>
        </c:spPr>
        <c:txPr>
          <a:bodyPr rot="0" spcFirstLastPara="1" vertOverflow="ellipsis"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1.0000000000000002E+20"/>
        <c:auto val="1"/>
        <c:lblOffset val="0"/>
        <c:baseTimeUnit val="months"/>
        <c:majorUnit val="12"/>
        <c:majorTimeUnit val="months"/>
        <c:minorUnit val="1"/>
        <c:minorTimeUnit val="months"/>
      </c:dateAx>
      <c:valAx>
        <c:axId val="517737456"/>
        <c:scaling>
          <c:orientation val="minMax"/>
          <c:max val="8"/>
          <c:min val="0"/>
        </c:scaling>
        <c:delete val="0"/>
        <c:axPos val="l"/>
        <c:majorGridlines>
          <c:spPr>
            <a:ln w="9525" cap="flat" cmpd="sng" algn="ctr">
              <a:solidFill>
                <a:srgbClr val="A4A4A4"/>
              </a:solidFill>
              <a:round/>
            </a:ln>
            <a:effectLst/>
          </c:spPr>
        </c:majorGridlines>
        <c:numFmt formatCode="0.0" sourceLinked="1"/>
        <c:majorTickMark val="none"/>
        <c:minorTickMark val="none"/>
        <c:tickLblPos val="nextTo"/>
        <c:spPr>
          <a:noFill/>
          <a:ln>
            <a:solidFill>
              <a:srgbClr val="A4A4A4"/>
            </a:solidFill>
          </a:ln>
          <a:effectLst/>
        </c:spPr>
        <c:txPr>
          <a:bodyPr rot="-6000000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midCat"/>
        <c:majorUnit val="1"/>
      </c:valAx>
      <c:spPr>
        <a:noFill/>
        <a:ln>
          <a:solidFill>
            <a:srgbClr val="A4A4A4"/>
          </a:solidFill>
        </a:ln>
        <a:effectLst/>
      </c:spPr>
    </c:plotArea>
    <c:legend>
      <c:legendPos val="b"/>
      <c:layout>
        <c:manualLayout>
          <c:xMode val="edge"/>
          <c:yMode val="edge"/>
          <c:x val="0.12030673369020521"/>
          <c:y val="0.87436510523273758"/>
          <c:w val="0.75149277580522778"/>
          <c:h val="5.7197762799368994E-2"/>
        </c:manualLayout>
      </c:layout>
      <c:overlay val="0"/>
      <c:spPr>
        <a:noFill/>
        <a:ln>
          <a:noFill/>
        </a:ln>
        <a:effectLst/>
      </c:spPr>
      <c:txPr>
        <a:bodyPr rot="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1600" b="1">
          <a:latin typeface="Arial" panose="020B0604020202020204" pitchFamily="34" charset="0"/>
          <a:cs typeface="Arial" panose="020B0604020202020204" pitchFamily="34" charset="0"/>
        </a:defRPr>
      </a:pPr>
      <a:endParaRPr lang="sv-SE"/>
    </a:p>
  </c:txPr>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4.8686333465412179E-2"/>
          <c:y val="5.3696987080035986E-2"/>
          <c:w val="0.94310906193078325"/>
          <c:h val="0.76677713605291409"/>
        </c:manualLayout>
      </c:layout>
      <c:lineChart>
        <c:grouping val="standard"/>
        <c:varyColors val="0"/>
        <c:ser>
          <c:idx val="0"/>
          <c:order val="0"/>
          <c:tx>
            <c:strRef>
              <c:f>'19.'!$B$7</c:f>
              <c:strCache>
                <c:ptCount val="1"/>
                <c:pt idx="0">
                  <c:v>Avkastning på eget kapital</c:v>
                </c:pt>
              </c:strCache>
            </c:strRef>
          </c:tx>
          <c:spPr>
            <a:ln w="38100" cap="sq">
              <a:solidFill>
                <a:srgbClr val="006A7D"/>
              </a:solidFill>
              <a:prstDash val="solid"/>
              <a:round/>
            </a:ln>
            <a:effectLst/>
          </c:spPr>
          <c:marker>
            <c:symbol val="none"/>
          </c:marker>
          <c:cat>
            <c:numRef>
              <c:f>'19.'!$A$8:$A$33</c:f>
              <c:numCache>
                <c:formatCode>mmm\-yy</c:formatCode>
                <c:ptCount val="26"/>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numCache>
            </c:numRef>
          </c:cat>
          <c:val>
            <c:numRef>
              <c:f>'19.'!$B$8:$B$33</c:f>
              <c:numCache>
                <c:formatCode>0</c:formatCode>
                <c:ptCount val="26"/>
                <c:pt idx="0">
                  <c:v>10.019429821717235</c:v>
                </c:pt>
                <c:pt idx="1">
                  <c:v>7.5712121743329988</c:v>
                </c:pt>
                <c:pt idx="2">
                  <c:v>7.5602284677318012</c:v>
                </c:pt>
                <c:pt idx="3">
                  <c:v>7.8508104860243799</c:v>
                </c:pt>
                <c:pt idx="4">
                  <c:v>7.7193668450264541</c:v>
                </c:pt>
                <c:pt idx="5">
                  <c:v>7.8899223266248057</c:v>
                </c:pt>
                <c:pt idx="6">
                  <c:v>8.2034889499917458</c:v>
                </c:pt>
                <c:pt idx="7">
                  <c:v>7.6885561070758017</c:v>
                </c:pt>
                <c:pt idx="8">
                  <c:v>7.5537754019271164</c:v>
                </c:pt>
                <c:pt idx="9">
                  <c:v>7.6142474625401855</c:v>
                </c:pt>
                <c:pt idx="10">
                  <c:v>7.8693890277454122</c:v>
                </c:pt>
                <c:pt idx="11">
                  <c:v>7.530291439972844</c:v>
                </c:pt>
                <c:pt idx="12">
                  <c:v>7.9031233964085974</c:v>
                </c:pt>
                <c:pt idx="13">
                  <c:v>7.7447577543882193</c:v>
                </c:pt>
                <c:pt idx="14">
                  <c:v>7.2772519281053079</c:v>
                </c:pt>
                <c:pt idx="15">
                  <c:v>5.3397892935145972</c:v>
                </c:pt>
                <c:pt idx="16">
                  <c:v>7.6321373498324876</c:v>
                </c:pt>
                <c:pt idx="17">
                  <c:v>7.2395980848895309</c:v>
                </c:pt>
                <c:pt idx="18">
                  <c:v>7.2769125111635189</c:v>
                </c:pt>
                <c:pt idx="19">
                  <c:v>6.6772964959425058</c:v>
                </c:pt>
                <c:pt idx="20">
                  <c:v>6.222875892359939</c:v>
                </c:pt>
                <c:pt idx="21">
                  <c:v>6.2406127500597357</c:v>
                </c:pt>
                <c:pt idx="22">
                  <c:v>7.3713301625172925</c:v>
                </c:pt>
                <c:pt idx="23">
                  <c:v>7.2809322899372582</c:v>
                </c:pt>
                <c:pt idx="24">
                  <c:v>7.4894797940565905</c:v>
                </c:pt>
                <c:pt idx="25">
                  <c:v>7.4646393364716301</c:v>
                </c:pt>
              </c:numCache>
            </c:numRef>
          </c:val>
          <c:smooth val="0"/>
          <c:extLst>
            <c:ext xmlns:c16="http://schemas.microsoft.com/office/drawing/2014/chart" uri="{C3380CC4-5D6E-409C-BE32-E72D297353CC}">
              <c16:uniqueId val="{00000000-1B91-489F-916C-C16A36CAF131}"/>
            </c:ext>
          </c:extLst>
        </c:ser>
        <c:ser>
          <c:idx val="1"/>
          <c:order val="1"/>
          <c:tx>
            <c:strRef>
              <c:f>'19.'!$C$7</c:f>
              <c:strCache>
                <c:ptCount val="1"/>
                <c:pt idx="0">
                  <c:v>Avkastning på eget kapital, glidande medelvärde</c:v>
                </c:pt>
              </c:strCache>
            </c:strRef>
          </c:tx>
          <c:spPr>
            <a:ln w="38100" cap="rnd">
              <a:solidFill>
                <a:srgbClr val="006A7D"/>
              </a:solidFill>
              <a:prstDash val="dash"/>
              <a:round/>
            </a:ln>
            <a:effectLst/>
          </c:spPr>
          <c:marker>
            <c:symbol val="none"/>
          </c:marker>
          <c:cat>
            <c:numRef>
              <c:f>'19.'!$A$8:$A$33</c:f>
              <c:numCache>
                <c:formatCode>mmm\-yy</c:formatCode>
                <c:ptCount val="26"/>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numCache>
            </c:numRef>
          </c:cat>
          <c:val>
            <c:numRef>
              <c:f>'19.'!$C$8:$C$33</c:f>
              <c:numCache>
                <c:formatCode>0</c:formatCode>
                <c:ptCount val="26"/>
                <c:pt idx="0">
                  <c:v>10.241108334127082</c:v>
                </c:pt>
                <c:pt idx="1">
                  <c:v>9.5096685903380251</c:v>
                </c:pt>
                <c:pt idx="2">
                  <c:v>8.7933726882596641</c:v>
                </c:pt>
                <c:pt idx="3">
                  <c:v>8.2504202374516034</c:v>
                </c:pt>
                <c:pt idx="4">
                  <c:v>7.6754044932789087</c:v>
                </c:pt>
                <c:pt idx="5">
                  <c:v>7.7550820313518605</c:v>
                </c:pt>
                <c:pt idx="6">
                  <c:v>7.9158971519168455</c:v>
                </c:pt>
                <c:pt idx="7">
                  <c:v>7.875333557179701</c:v>
                </c:pt>
                <c:pt idx="8">
                  <c:v>7.8339356964048674</c:v>
                </c:pt>
                <c:pt idx="9">
                  <c:v>7.765016980383713</c:v>
                </c:pt>
                <c:pt idx="10">
                  <c:v>7.6814919998221294</c:v>
                </c:pt>
                <c:pt idx="11">
                  <c:v>7.6419258330463897</c:v>
                </c:pt>
                <c:pt idx="12">
                  <c:v>7.7292628316667598</c:v>
                </c:pt>
                <c:pt idx="13">
                  <c:v>7.7618904046287689</c:v>
                </c:pt>
                <c:pt idx="14">
                  <c:v>7.6138561297187435</c:v>
                </c:pt>
                <c:pt idx="15">
                  <c:v>7.0662305931041809</c:v>
                </c:pt>
                <c:pt idx="16">
                  <c:v>6.9984840814601519</c:v>
                </c:pt>
                <c:pt idx="17">
                  <c:v>6.8721941640854807</c:v>
                </c:pt>
                <c:pt idx="18">
                  <c:v>6.8721093098500328</c:v>
                </c:pt>
                <c:pt idx="19">
                  <c:v>7.2064861104570106</c:v>
                </c:pt>
                <c:pt idx="20">
                  <c:v>6.8541707460888741</c:v>
                </c:pt>
                <c:pt idx="21">
                  <c:v>6.6044244123814249</c:v>
                </c:pt>
                <c:pt idx="22">
                  <c:v>6.6280288252198671</c:v>
                </c:pt>
                <c:pt idx="23">
                  <c:v>6.7789377737185559</c:v>
                </c:pt>
                <c:pt idx="24">
                  <c:v>7.0955887491427196</c:v>
                </c:pt>
                <c:pt idx="25">
                  <c:v>7.4015953957456899</c:v>
                </c:pt>
              </c:numCache>
            </c:numRef>
          </c:val>
          <c:smooth val="0"/>
          <c:extLst>
            <c:ext xmlns:c16="http://schemas.microsoft.com/office/drawing/2014/chart" uri="{C3380CC4-5D6E-409C-BE32-E72D297353CC}">
              <c16:uniqueId val="{00000001-1B91-489F-916C-C16A36CAF131}"/>
            </c:ext>
          </c:extLst>
        </c:ser>
        <c:dLbls>
          <c:showLegendKey val="0"/>
          <c:showVal val="0"/>
          <c:showCatName val="0"/>
          <c:showSerName val="0"/>
          <c:showPercent val="0"/>
          <c:showBubbleSize val="0"/>
        </c:dLbls>
        <c:smooth val="0"/>
        <c:axId val="517726632"/>
        <c:axId val="517737456"/>
      </c:lineChart>
      <c:dateAx>
        <c:axId val="517726632"/>
        <c:scaling>
          <c:orientation val="minMax"/>
        </c:scaling>
        <c:delete val="0"/>
        <c:axPos val="b"/>
        <c:numFmt formatCode="yyyy;@" sourceLinked="0"/>
        <c:majorTickMark val="out"/>
        <c:minorTickMark val="none"/>
        <c:tickLblPos val="nextTo"/>
        <c:spPr>
          <a:noFill/>
          <a:ln w="9525" cap="flat" cmpd="sng" algn="ctr">
            <a:solidFill>
              <a:srgbClr val="A4A4A4"/>
            </a:solidFill>
            <a:round/>
          </a:ln>
          <a:effectLst/>
        </c:spPr>
        <c:txPr>
          <a:bodyPr rot="0" spcFirstLastPara="1" vertOverflow="ellipsis"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1.0000000000000002E+20"/>
        <c:auto val="1"/>
        <c:lblOffset val="0"/>
        <c:baseTimeUnit val="months"/>
        <c:majorUnit val="12"/>
        <c:majorTimeUnit val="months"/>
        <c:minorUnit val="1"/>
        <c:minorTimeUnit val="months"/>
      </c:dateAx>
      <c:valAx>
        <c:axId val="517737456"/>
        <c:scaling>
          <c:orientation val="minMax"/>
          <c:max val="11"/>
          <c:min val="0"/>
        </c:scaling>
        <c:delete val="0"/>
        <c:axPos val="l"/>
        <c:majorGridlines>
          <c:spPr>
            <a:ln w="9525" cap="flat" cmpd="sng" algn="ctr">
              <a:solidFill>
                <a:srgbClr val="A4A4A4"/>
              </a:solidFill>
              <a:round/>
            </a:ln>
            <a:effectLst/>
          </c:spPr>
        </c:majorGridlines>
        <c:numFmt formatCode="0" sourceLinked="1"/>
        <c:majorTickMark val="none"/>
        <c:minorTickMark val="none"/>
        <c:tickLblPos val="nextTo"/>
        <c:spPr>
          <a:noFill/>
          <a:ln>
            <a:solidFill>
              <a:srgbClr val="A4A4A4"/>
            </a:solidFill>
          </a:ln>
          <a:effectLst/>
        </c:spPr>
        <c:txPr>
          <a:bodyPr rot="-6000000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midCat"/>
        <c:majorUnit val="2"/>
      </c:valAx>
      <c:spPr>
        <a:noFill/>
        <a:ln>
          <a:solidFill>
            <a:srgbClr val="A4A4A4"/>
          </a:solidFill>
        </a:ln>
        <a:effectLst/>
      </c:spPr>
    </c:plotArea>
    <c:legend>
      <c:legendPos val="b"/>
      <c:layout/>
      <c:overlay val="0"/>
      <c:spPr>
        <a:noFill/>
        <a:ln>
          <a:noFill/>
        </a:ln>
        <a:effectLst/>
      </c:spPr>
      <c:txPr>
        <a:bodyPr rot="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1600" b="1">
          <a:latin typeface="Arial" panose="020B0604020202020204" pitchFamily="34" charset="0"/>
          <a:cs typeface="Arial" panose="020B0604020202020204" pitchFamily="34" charset="0"/>
        </a:defRPr>
      </a:pPr>
      <a:endParaRPr lang="sv-SE"/>
    </a:p>
  </c:tx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pieChart>
        <c:varyColors val="1"/>
        <c:ser>
          <c:idx val="0"/>
          <c:order val="0"/>
          <c:dPt>
            <c:idx val="0"/>
            <c:bubble3D val="0"/>
            <c:spPr>
              <a:solidFill>
                <a:srgbClr val="006A7D"/>
              </a:solidFill>
              <a:ln>
                <a:solidFill>
                  <a:srgbClr val="006A7D"/>
                </a:solidFill>
              </a:ln>
              <a:effectLst/>
            </c:spPr>
            <c:extLst>
              <c:ext xmlns:c16="http://schemas.microsoft.com/office/drawing/2014/chart" uri="{C3380CC4-5D6E-409C-BE32-E72D297353CC}">
                <c16:uniqueId val="{00000001-9292-458C-BCB4-7D8638687421}"/>
              </c:ext>
            </c:extLst>
          </c:dPt>
          <c:dPt>
            <c:idx val="1"/>
            <c:bubble3D val="0"/>
            <c:spPr>
              <a:solidFill>
                <a:srgbClr val="F8971D"/>
              </a:solidFill>
              <a:ln>
                <a:solidFill>
                  <a:srgbClr val="F8971D"/>
                </a:solidFill>
              </a:ln>
              <a:effectLst/>
            </c:spPr>
            <c:extLst>
              <c:ext xmlns:c16="http://schemas.microsoft.com/office/drawing/2014/chart" uri="{C3380CC4-5D6E-409C-BE32-E72D297353CC}">
                <c16:uniqueId val="{00000003-9292-458C-BCB4-7D8638687421}"/>
              </c:ext>
            </c:extLst>
          </c:dPt>
          <c:dPt>
            <c:idx val="2"/>
            <c:bubble3D val="0"/>
            <c:spPr>
              <a:solidFill>
                <a:srgbClr val="6E2B62"/>
              </a:solidFill>
              <a:ln>
                <a:solidFill>
                  <a:srgbClr val="6E2B62"/>
                </a:solidFill>
              </a:ln>
              <a:effectLst/>
            </c:spPr>
            <c:extLst>
              <c:ext xmlns:c16="http://schemas.microsoft.com/office/drawing/2014/chart" uri="{C3380CC4-5D6E-409C-BE32-E72D297353CC}">
                <c16:uniqueId val="{00000005-9292-458C-BCB4-7D8638687421}"/>
              </c:ext>
            </c:extLst>
          </c:dPt>
          <c:dPt>
            <c:idx val="3"/>
            <c:bubble3D val="0"/>
            <c:spPr>
              <a:solidFill>
                <a:srgbClr val="F7EA48"/>
              </a:solidFill>
              <a:ln>
                <a:solidFill>
                  <a:srgbClr val="F7EA48"/>
                </a:solidFill>
              </a:ln>
              <a:effectLst/>
            </c:spPr>
            <c:extLst>
              <c:ext xmlns:c16="http://schemas.microsoft.com/office/drawing/2014/chart" uri="{C3380CC4-5D6E-409C-BE32-E72D297353CC}">
                <c16:uniqueId val="{00000007-9292-458C-BCB4-7D8638687421}"/>
              </c:ext>
            </c:extLst>
          </c:dPt>
          <c:dPt>
            <c:idx val="4"/>
            <c:bubble3D val="0"/>
            <c:spPr>
              <a:solidFill>
                <a:srgbClr val="280071"/>
              </a:solidFill>
              <a:ln>
                <a:solidFill>
                  <a:srgbClr val="280071"/>
                </a:solidFill>
              </a:ln>
              <a:effectLst/>
            </c:spPr>
            <c:extLst>
              <c:ext xmlns:c16="http://schemas.microsoft.com/office/drawing/2014/chart" uri="{C3380CC4-5D6E-409C-BE32-E72D297353CC}">
                <c16:uniqueId val="{00000009-9292-458C-BCB4-7D8638687421}"/>
              </c:ext>
            </c:extLst>
          </c:dPt>
          <c:dPt>
            <c:idx val="5"/>
            <c:bubble3D val="0"/>
            <c:spPr>
              <a:solidFill>
                <a:srgbClr val="7EDDD3"/>
              </a:solidFill>
              <a:ln>
                <a:solidFill>
                  <a:srgbClr val="7EDDD3"/>
                </a:solidFill>
              </a:ln>
              <a:effectLst/>
            </c:spPr>
            <c:extLst>
              <c:ext xmlns:c16="http://schemas.microsoft.com/office/drawing/2014/chart" uri="{C3380CC4-5D6E-409C-BE32-E72D297353CC}">
                <c16:uniqueId val="{0000000B-9292-458C-BCB4-7D8638687421}"/>
              </c:ext>
            </c:extLst>
          </c:dPt>
          <c:dPt>
            <c:idx val="6"/>
            <c:bubble3D val="0"/>
            <c:spPr>
              <a:solidFill>
                <a:srgbClr val="000000"/>
              </a:solidFill>
              <a:ln>
                <a:solidFill>
                  <a:srgbClr val="000000"/>
                </a:solidFill>
              </a:ln>
              <a:effectLst/>
            </c:spPr>
            <c:extLst>
              <c:ext xmlns:c16="http://schemas.microsoft.com/office/drawing/2014/chart" uri="{C3380CC4-5D6E-409C-BE32-E72D297353CC}">
                <c16:uniqueId val="{0000000D-9292-458C-BCB4-7D8638687421}"/>
              </c:ext>
            </c:extLst>
          </c:dPt>
          <c:dPt>
            <c:idx val="7"/>
            <c:bubble3D val="0"/>
            <c:spPr>
              <a:solidFill>
                <a:schemeClr val="accent2">
                  <a:lumMod val="60000"/>
                </a:schemeClr>
              </a:solidFill>
              <a:ln>
                <a:noFill/>
              </a:ln>
              <a:effectLst/>
            </c:spPr>
            <c:extLst>
              <c:ext xmlns:c16="http://schemas.microsoft.com/office/drawing/2014/chart" uri="{C3380CC4-5D6E-409C-BE32-E72D297353CC}">
                <c16:uniqueId val="{0000000F-9292-458C-BCB4-7D8638687421}"/>
              </c:ext>
            </c:extLst>
          </c:dPt>
          <c:dPt>
            <c:idx val="8"/>
            <c:bubble3D val="0"/>
            <c:spPr>
              <a:solidFill>
                <a:srgbClr val="0098D4"/>
              </a:solidFill>
              <a:ln w="12700">
                <a:noFill/>
              </a:ln>
              <a:effectLst/>
            </c:spPr>
            <c:extLst>
              <c:ext xmlns:c16="http://schemas.microsoft.com/office/drawing/2014/chart" uri="{C3380CC4-5D6E-409C-BE32-E72D297353CC}">
                <c16:uniqueId val="{00000011-9292-458C-BCB4-7D8638687421}"/>
              </c:ext>
            </c:extLst>
          </c:dPt>
          <c:dPt>
            <c:idx val="9"/>
            <c:bubble3D val="0"/>
            <c:spPr>
              <a:solidFill>
                <a:srgbClr val="C0C1C2"/>
              </a:solidFill>
              <a:ln w="12700">
                <a:noFill/>
              </a:ln>
              <a:effectLst/>
            </c:spPr>
            <c:extLst>
              <c:ext xmlns:c16="http://schemas.microsoft.com/office/drawing/2014/chart" uri="{C3380CC4-5D6E-409C-BE32-E72D297353CC}">
                <c16:uniqueId val="{00000013-9292-458C-BCB4-7D8638687421}"/>
              </c:ext>
            </c:extLst>
          </c:dPt>
          <c:cat>
            <c:strRef>
              <c:f>'2.'!$A$8:$A$14</c:f>
              <c:strCache>
                <c:ptCount val="7"/>
                <c:pt idx="0">
                  <c:v>Storbanker 72,7 %</c:v>
                </c:pt>
                <c:pt idx="1">
                  <c:v>Konsumtionskredit 2,7 %</c:v>
                </c:pt>
                <c:pt idx="2">
                  <c:v>Retailbanker 12,4 %</c:v>
                </c:pt>
                <c:pt idx="3">
                  <c:v>VP-banker 0,6 %</c:v>
                </c:pt>
                <c:pt idx="4">
                  <c:v>Leasing 0,4 %</c:v>
                </c:pt>
                <c:pt idx="5">
                  <c:v>Sparbanker 5 %</c:v>
                </c:pt>
                <c:pt idx="6">
                  <c:v>Övriga 6,2 %</c:v>
                </c:pt>
              </c:strCache>
            </c:strRef>
          </c:cat>
          <c:val>
            <c:numRef>
              <c:f>'2.'!$B$8:$B$14</c:f>
              <c:numCache>
                <c:formatCode>0.00%</c:formatCode>
                <c:ptCount val="7"/>
                <c:pt idx="0">
                  <c:v>0.72734760592225223</c:v>
                </c:pt>
                <c:pt idx="1">
                  <c:v>2.7239089555469113E-2</c:v>
                </c:pt>
                <c:pt idx="2">
                  <c:v>0.12442062623072005</c:v>
                </c:pt>
                <c:pt idx="3">
                  <c:v>6.2502159606881236E-3</c:v>
                </c:pt>
                <c:pt idx="4">
                  <c:v>4.1832257393491848E-3</c:v>
                </c:pt>
                <c:pt idx="5">
                  <c:v>4.8434230702453458E-2</c:v>
                </c:pt>
                <c:pt idx="6">
                  <c:v>6.2125005889067719E-2</c:v>
                </c:pt>
              </c:numCache>
            </c:numRef>
          </c:val>
          <c:extLst>
            <c:ext xmlns:c16="http://schemas.microsoft.com/office/drawing/2014/chart" uri="{C3380CC4-5D6E-409C-BE32-E72D297353CC}">
              <c16:uniqueId val="{00000014-9292-458C-BCB4-7D8638687421}"/>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83937514781506"/>
          <c:y val="7.6133340298091642E-2"/>
          <c:w val="0.33371264248135663"/>
          <c:h val="0.81677479453962942"/>
        </c:manualLayout>
      </c:layout>
      <c:overlay val="0"/>
      <c:spPr>
        <a:noFill/>
        <a:ln>
          <a:noFill/>
        </a:ln>
        <a:effectLst/>
      </c:spPr>
      <c:txPr>
        <a:bodyPr rot="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1600" b="1">
          <a:solidFill>
            <a:sysClr val="windowText" lastClr="000000"/>
          </a:solidFill>
          <a:latin typeface="Arial" panose="020B0604020202020204" pitchFamily="34" charset="0"/>
          <a:cs typeface="Arial" panose="020B0604020202020204" pitchFamily="34" charset="0"/>
        </a:defRPr>
      </a:pPr>
      <a:endParaRPr lang="sv-SE"/>
    </a:p>
  </c:txPr>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4.6576730418943536E-2"/>
          <c:y val="6.0319865319865308E-2"/>
          <c:w val="0.94310906193078325"/>
          <c:h val="0.75353124999999999"/>
        </c:manualLayout>
      </c:layout>
      <c:lineChart>
        <c:grouping val="standard"/>
        <c:varyColors val="0"/>
        <c:ser>
          <c:idx val="0"/>
          <c:order val="0"/>
          <c:tx>
            <c:strRef>
              <c:f>'20.'!$B$7</c:f>
              <c:strCache>
                <c:ptCount val="1"/>
                <c:pt idx="0">
                  <c:v>Totalt</c:v>
                </c:pt>
              </c:strCache>
            </c:strRef>
          </c:tx>
          <c:spPr>
            <a:ln w="38100" cap="sq">
              <a:solidFill>
                <a:srgbClr val="006A7D"/>
              </a:solidFill>
              <a:prstDash val="solid"/>
              <a:round/>
            </a:ln>
            <a:effectLst/>
          </c:spPr>
          <c:marker>
            <c:symbol val="none"/>
          </c:marker>
          <c:cat>
            <c:numRef>
              <c:f>'20.'!$A$8:$A$33</c:f>
              <c:numCache>
                <c:formatCode>mmm\-yy</c:formatCode>
                <c:ptCount val="26"/>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numCache>
            </c:numRef>
          </c:cat>
          <c:val>
            <c:numRef>
              <c:f>'20.'!$B$8:$B$33</c:f>
              <c:numCache>
                <c:formatCode>#,##0</c:formatCode>
                <c:ptCount val="26"/>
                <c:pt idx="0">
                  <c:v>545.98550693230982</c:v>
                </c:pt>
                <c:pt idx="1">
                  <c:v>565.29798593808982</c:v>
                </c:pt>
                <c:pt idx="2">
                  <c:v>582.17002038553312</c:v>
                </c:pt>
                <c:pt idx="3">
                  <c:v>602.56382092742808</c:v>
                </c:pt>
                <c:pt idx="4">
                  <c:v>611.91519693859516</c:v>
                </c:pt>
                <c:pt idx="5">
                  <c:v>627.4965409300537</c:v>
                </c:pt>
                <c:pt idx="6">
                  <c:v>638.4317289709744</c:v>
                </c:pt>
                <c:pt idx="7">
                  <c:v>638.4395452051682</c:v>
                </c:pt>
                <c:pt idx="8">
                  <c:v>654.58442966373229</c:v>
                </c:pt>
                <c:pt idx="9">
                  <c:v>676.09968886401612</c:v>
                </c:pt>
                <c:pt idx="10">
                  <c:v>693.62369421549533</c:v>
                </c:pt>
                <c:pt idx="11">
                  <c:v>714.63386975562582</c:v>
                </c:pt>
                <c:pt idx="12">
                  <c:v>731.10579432005784</c:v>
                </c:pt>
                <c:pt idx="13">
                  <c:v>747.14890298878618</c:v>
                </c:pt>
                <c:pt idx="14">
                  <c:v>760.53758895281896</c:v>
                </c:pt>
                <c:pt idx="15">
                  <c:v>775.53233990517015</c:v>
                </c:pt>
                <c:pt idx="16">
                  <c:v>786.37821289644967</c:v>
                </c:pt>
                <c:pt idx="17">
                  <c:v>803.64331206793236</c:v>
                </c:pt>
                <c:pt idx="18">
                  <c:v>817.25690440921437</c:v>
                </c:pt>
                <c:pt idx="19">
                  <c:v>831.26961195092451</c:v>
                </c:pt>
                <c:pt idx="20">
                  <c:v>842.95722680383392</c:v>
                </c:pt>
                <c:pt idx="21">
                  <c:v>863.15961078878286</c:v>
                </c:pt>
                <c:pt idx="22">
                  <c:v>882.46509399187312</c:v>
                </c:pt>
                <c:pt idx="23">
                  <c:v>905.38452857273558</c:v>
                </c:pt>
                <c:pt idx="24">
                  <c:v>925.36172620953221</c:v>
                </c:pt>
                <c:pt idx="25">
                  <c:v>945.98472611050192</c:v>
                </c:pt>
              </c:numCache>
            </c:numRef>
          </c:val>
          <c:smooth val="0"/>
          <c:extLst>
            <c:ext xmlns:c16="http://schemas.microsoft.com/office/drawing/2014/chart" uri="{C3380CC4-5D6E-409C-BE32-E72D297353CC}">
              <c16:uniqueId val="{00000000-2EA5-48A7-8F33-DFA9728321BF}"/>
            </c:ext>
          </c:extLst>
        </c:ser>
        <c:ser>
          <c:idx val="1"/>
          <c:order val="1"/>
          <c:tx>
            <c:strRef>
              <c:f>'20.'!$C$7</c:f>
              <c:strCache>
                <c:ptCount val="1"/>
                <c:pt idx="0">
                  <c:v>Hushåll - Bolån</c:v>
                </c:pt>
              </c:strCache>
            </c:strRef>
          </c:tx>
          <c:spPr>
            <a:ln w="38100" cap="sq">
              <a:solidFill>
                <a:srgbClr val="F8971D"/>
              </a:solidFill>
              <a:prstDash val="solid"/>
              <a:round/>
            </a:ln>
            <a:effectLst/>
          </c:spPr>
          <c:marker>
            <c:symbol val="none"/>
          </c:marker>
          <c:cat>
            <c:numRef>
              <c:f>'20.'!$A$8:$A$33</c:f>
              <c:numCache>
                <c:formatCode>mmm\-yy</c:formatCode>
                <c:ptCount val="26"/>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numCache>
            </c:numRef>
          </c:cat>
          <c:val>
            <c:numRef>
              <c:f>'20.'!$C$8:$C$33</c:f>
              <c:numCache>
                <c:formatCode>#,##0</c:formatCode>
                <c:ptCount val="26"/>
                <c:pt idx="0">
                  <c:v>357.02762744599977</c:v>
                </c:pt>
                <c:pt idx="1">
                  <c:v>371.76121487299974</c:v>
                </c:pt>
                <c:pt idx="2">
                  <c:v>387.20131695299978</c:v>
                </c:pt>
                <c:pt idx="3">
                  <c:v>403.97575764999976</c:v>
                </c:pt>
                <c:pt idx="4">
                  <c:v>412.39190476199968</c:v>
                </c:pt>
                <c:pt idx="5">
                  <c:v>425.15244228099976</c:v>
                </c:pt>
                <c:pt idx="6">
                  <c:v>434.20589422199987</c:v>
                </c:pt>
                <c:pt idx="7">
                  <c:v>433.82835349499987</c:v>
                </c:pt>
                <c:pt idx="8">
                  <c:v>448.64427915399972</c:v>
                </c:pt>
                <c:pt idx="9">
                  <c:v>466.2518916599999</c:v>
                </c:pt>
                <c:pt idx="10">
                  <c:v>483.19402337699978</c:v>
                </c:pt>
                <c:pt idx="11">
                  <c:v>503.920105138</c:v>
                </c:pt>
                <c:pt idx="12">
                  <c:v>519.1147898949996</c:v>
                </c:pt>
                <c:pt idx="13">
                  <c:v>532.98418996899989</c:v>
                </c:pt>
                <c:pt idx="14">
                  <c:v>546.2034454369998</c:v>
                </c:pt>
                <c:pt idx="15">
                  <c:v>561.8327624379998</c:v>
                </c:pt>
                <c:pt idx="16">
                  <c:v>570.45557802999986</c:v>
                </c:pt>
                <c:pt idx="17">
                  <c:v>585.34647683999947</c:v>
                </c:pt>
                <c:pt idx="18" formatCode="0">
                  <c:v>596.92655044899993</c:v>
                </c:pt>
                <c:pt idx="19" formatCode="0">
                  <c:v>609.3438823189997</c:v>
                </c:pt>
                <c:pt idx="20" formatCode="0">
                  <c:v>618.39756794999983</c:v>
                </c:pt>
                <c:pt idx="21" formatCode="0">
                  <c:v>629.20256317899987</c:v>
                </c:pt>
                <c:pt idx="22" formatCode="0">
                  <c:v>640.40679920800005</c:v>
                </c:pt>
                <c:pt idx="23" formatCode="0">
                  <c:v>657.1585328699997</c:v>
                </c:pt>
                <c:pt idx="24" formatCode="0">
                  <c:v>672.09227687899977</c:v>
                </c:pt>
                <c:pt idx="25" formatCode="0">
                  <c:v>685.77117359099987</c:v>
                </c:pt>
              </c:numCache>
            </c:numRef>
          </c:val>
          <c:smooth val="0"/>
          <c:extLst>
            <c:ext xmlns:c16="http://schemas.microsoft.com/office/drawing/2014/chart" uri="{C3380CC4-5D6E-409C-BE32-E72D297353CC}">
              <c16:uniqueId val="{00000001-2EA5-48A7-8F33-DFA9728321BF}"/>
            </c:ext>
          </c:extLst>
        </c:ser>
        <c:ser>
          <c:idx val="2"/>
          <c:order val="2"/>
          <c:tx>
            <c:strRef>
              <c:f>'20.'!$D$7</c:f>
              <c:strCache>
                <c:ptCount val="1"/>
                <c:pt idx="0">
                  <c:v>Företag</c:v>
                </c:pt>
              </c:strCache>
            </c:strRef>
          </c:tx>
          <c:spPr>
            <a:ln w="38100" cap="rnd">
              <a:solidFill>
                <a:srgbClr val="6E2B62"/>
              </a:solidFill>
              <a:prstDash val="solid"/>
              <a:round/>
            </a:ln>
            <a:effectLst/>
          </c:spPr>
          <c:marker>
            <c:symbol val="none"/>
          </c:marker>
          <c:cat>
            <c:numRef>
              <c:f>'20.'!$A$8:$A$33</c:f>
              <c:numCache>
                <c:formatCode>mmm\-yy</c:formatCode>
                <c:ptCount val="26"/>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numCache>
            </c:numRef>
          </c:cat>
          <c:val>
            <c:numRef>
              <c:f>'20.'!$D$8:$D$33</c:f>
              <c:numCache>
                <c:formatCode>#,##0</c:formatCode>
                <c:ptCount val="26"/>
                <c:pt idx="0">
                  <c:v>113.0040874350599</c:v>
                </c:pt>
                <c:pt idx="1">
                  <c:v>116.31756396442999</c:v>
                </c:pt>
                <c:pt idx="2">
                  <c:v>93.283219219935702</c:v>
                </c:pt>
                <c:pt idx="3">
                  <c:v>95.677396589179295</c:v>
                </c:pt>
                <c:pt idx="4">
                  <c:v>95.6258286340137</c:v>
                </c:pt>
                <c:pt idx="5">
                  <c:v>97.027879149278093</c:v>
                </c:pt>
                <c:pt idx="6">
                  <c:v>97.647542904873006</c:v>
                </c:pt>
                <c:pt idx="7">
                  <c:v>97.542297577536317</c:v>
                </c:pt>
                <c:pt idx="8">
                  <c:v>98.215937333608196</c:v>
                </c:pt>
                <c:pt idx="9">
                  <c:v>100.27730783463271</c:v>
                </c:pt>
                <c:pt idx="10">
                  <c:v>99.757644369177598</c:v>
                </c:pt>
                <c:pt idx="11">
                  <c:v>99.085208764517603</c:v>
                </c:pt>
                <c:pt idx="12">
                  <c:v>99.478234619207996</c:v>
                </c:pt>
                <c:pt idx="13">
                  <c:v>100.8165002503637</c:v>
                </c:pt>
                <c:pt idx="14">
                  <c:v>100.47878618381159</c:v>
                </c:pt>
                <c:pt idx="15">
                  <c:v>99.4451355406499</c:v>
                </c:pt>
                <c:pt idx="16">
                  <c:v>101.0014406988666</c:v>
                </c:pt>
                <c:pt idx="17">
                  <c:v>101.77282017937529</c:v>
                </c:pt>
                <c:pt idx="18" formatCode="0">
                  <c:v>102.9044681368306</c:v>
                </c:pt>
                <c:pt idx="19" formatCode="0">
                  <c:v>104.57698209258889</c:v>
                </c:pt>
                <c:pt idx="20" formatCode="0">
                  <c:v>106.6109256573224</c:v>
                </c:pt>
                <c:pt idx="21" formatCode="0">
                  <c:v>114.11270889704319</c:v>
                </c:pt>
                <c:pt idx="22" formatCode="0">
                  <c:v>120.5077126258339</c:v>
                </c:pt>
                <c:pt idx="23" formatCode="0">
                  <c:v>125.37079983812129</c:v>
                </c:pt>
                <c:pt idx="24" formatCode="0">
                  <c:v>129.35427177584802</c:v>
                </c:pt>
                <c:pt idx="25" formatCode="0">
                  <c:v>134.3418273056316</c:v>
                </c:pt>
              </c:numCache>
            </c:numRef>
          </c:val>
          <c:smooth val="0"/>
          <c:extLst>
            <c:ext xmlns:c16="http://schemas.microsoft.com/office/drawing/2014/chart" uri="{C3380CC4-5D6E-409C-BE32-E72D297353CC}">
              <c16:uniqueId val="{00000002-2EA5-48A7-8F33-DFA9728321BF}"/>
            </c:ext>
          </c:extLst>
        </c:ser>
        <c:ser>
          <c:idx val="3"/>
          <c:order val="3"/>
          <c:tx>
            <c:strRef>
              <c:f>'20.'!$E$7</c:f>
              <c:strCache>
                <c:ptCount val="1"/>
                <c:pt idx="0">
                  <c:v>Hushåll - Konsumtionskrediter</c:v>
                </c:pt>
              </c:strCache>
            </c:strRef>
          </c:tx>
          <c:spPr>
            <a:ln w="38100" cap="sq">
              <a:solidFill>
                <a:srgbClr val="F7EA48"/>
              </a:solidFill>
              <a:prstDash val="solid"/>
              <a:round/>
            </a:ln>
            <a:effectLst/>
          </c:spPr>
          <c:marker>
            <c:symbol val="none"/>
          </c:marker>
          <c:cat>
            <c:numRef>
              <c:f>'20.'!$A$8:$A$33</c:f>
              <c:numCache>
                <c:formatCode>mmm\-yy</c:formatCode>
                <c:ptCount val="26"/>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numCache>
            </c:numRef>
          </c:cat>
          <c:val>
            <c:numRef>
              <c:f>'20.'!$E$8:$E$33</c:f>
              <c:numCache>
                <c:formatCode>#,##0</c:formatCode>
                <c:ptCount val="26"/>
                <c:pt idx="0">
                  <c:v>10.470303053979901</c:v>
                </c:pt>
                <c:pt idx="1">
                  <c:v>11.803363468539899</c:v>
                </c:pt>
                <c:pt idx="2">
                  <c:v>11.911814571300001</c:v>
                </c:pt>
                <c:pt idx="3">
                  <c:v>11.796179119329599</c:v>
                </c:pt>
                <c:pt idx="4">
                  <c:v>11.747659263469799</c:v>
                </c:pt>
                <c:pt idx="5">
                  <c:v>11.983084388439899</c:v>
                </c:pt>
                <c:pt idx="6">
                  <c:v>11.984975756414899</c:v>
                </c:pt>
                <c:pt idx="7">
                  <c:v>11.897923590581101</c:v>
                </c:pt>
                <c:pt idx="8">
                  <c:v>11.957121956455198</c:v>
                </c:pt>
                <c:pt idx="9">
                  <c:v>12.335728314803401</c:v>
                </c:pt>
                <c:pt idx="10">
                  <c:v>12.3474936189179</c:v>
                </c:pt>
                <c:pt idx="11">
                  <c:v>12.187592767336898</c:v>
                </c:pt>
                <c:pt idx="12">
                  <c:v>12.337041186560501</c:v>
                </c:pt>
                <c:pt idx="13">
                  <c:v>12.460945888759902</c:v>
                </c:pt>
                <c:pt idx="14">
                  <c:v>12.509434269001099</c:v>
                </c:pt>
                <c:pt idx="15">
                  <c:v>12.210619840637303</c:v>
                </c:pt>
                <c:pt idx="16">
                  <c:v>11.504604252928099</c:v>
                </c:pt>
                <c:pt idx="17">
                  <c:v>12.210441070675699</c:v>
                </c:pt>
                <c:pt idx="18" formatCode="0">
                  <c:v>12.2311175670445</c:v>
                </c:pt>
                <c:pt idx="19" formatCode="0">
                  <c:v>12.0384809527347</c:v>
                </c:pt>
                <c:pt idx="20" formatCode="0">
                  <c:v>11.9140149364425</c:v>
                </c:pt>
                <c:pt idx="21" formatCode="0">
                  <c:v>12.475494136412498</c:v>
                </c:pt>
                <c:pt idx="22" formatCode="0">
                  <c:v>12.639394474803201</c:v>
                </c:pt>
                <c:pt idx="23" formatCode="0">
                  <c:v>12.476143048435501</c:v>
                </c:pt>
                <c:pt idx="24" formatCode="0">
                  <c:v>12.415625241908199</c:v>
                </c:pt>
                <c:pt idx="25" formatCode="0">
                  <c:v>12.521989022515401</c:v>
                </c:pt>
              </c:numCache>
            </c:numRef>
          </c:val>
          <c:smooth val="0"/>
          <c:extLst>
            <c:ext xmlns:c16="http://schemas.microsoft.com/office/drawing/2014/chart" uri="{C3380CC4-5D6E-409C-BE32-E72D297353CC}">
              <c16:uniqueId val="{00000003-2EA5-48A7-8F33-DFA9728321BF}"/>
            </c:ext>
          </c:extLst>
        </c:ser>
        <c:dLbls>
          <c:showLegendKey val="0"/>
          <c:showVal val="0"/>
          <c:showCatName val="0"/>
          <c:showSerName val="0"/>
          <c:showPercent val="0"/>
          <c:showBubbleSize val="0"/>
        </c:dLbls>
        <c:smooth val="0"/>
        <c:axId val="517726632"/>
        <c:axId val="517737456"/>
      </c:lineChart>
      <c:dateAx>
        <c:axId val="517726632"/>
        <c:scaling>
          <c:orientation val="minMax"/>
        </c:scaling>
        <c:delete val="0"/>
        <c:axPos val="b"/>
        <c:numFmt formatCode="yyyy;@" sourceLinked="0"/>
        <c:majorTickMark val="out"/>
        <c:minorTickMark val="none"/>
        <c:tickLblPos val="nextTo"/>
        <c:spPr>
          <a:noFill/>
          <a:ln w="9525" cap="flat" cmpd="sng" algn="ctr">
            <a:solidFill>
              <a:srgbClr val="A4A4A4"/>
            </a:solidFill>
            <a:round/>
          </a:ln>
          <a:effectLst/>
        </c:spPr>
        <c:txPr>
          <a:bodyPr rot="0" spcFirstLastPara="1" vertOverflow="ellipsis"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1.0000000000000002E+20"/>
        <c:auto val="1"/>
        <c:lblOffset val="0"/>
        <c:baseTimeUnit val="months"/>
        <c:majorUnit val="12"/>
        <c:majorTimeUnit val="months"/>
        <c:minorUnit val="1"/>
        <c:minorTimeUnit val="months"/>
      </c:dateAx>
      <c:valAx>
        <c:axId val="517737456"/>
        <c:scaling>
          <c:orientation val="minMax"/>
        </c:scaling>
        <c:delete val="0"/>
        <c:axPos val="l"/>
        <c:majorGridlines>
          <c:spPr>
            <a:ln w="9525" cap="flat" cmpd="sng" algn="ctr">
              <a:solidFill>
                <a:srgbClr val="A4A4A4"/>
              </a:solidFill>
              <a:round/>
            </a:ln>
            <a:effectLst/>
          </c:spPr>
        </c:majorGridlines>
        <c:numFmt formatCode="#,##0" sourceLinked="1"/>
        <c:majorTickMark val="none"/>
        <c:minorTickMark val="none"/>
        <c:tickLblPos val="nextTo"/>
        <c:spPr>
          <a:noFill/>
          <a:ln>
            <a:solidFill>
              <a:srgbClr val="A4A4A4"/>
            </a:solidFill>
          </a:ln>
          <a:effectLst/>
        </c:spPr>
        <c:txPr>
          <a:bodyPr rot="-6000000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midCat"/>
      </c:valAx>
      <c:spPr>
        <a:noFill/>
        <a:ln>
          <a:solidFill>
            <a:srgbClr val="A4A4A4"/>
          </a:solidFill>
        </a:ln>
        <a:effectLst/>
      </c:spPr>
    </c:plotArea>
    <c:legend>
      <c:legendPos val="b"/>
      <c:layout>
        <c:manualLayout>
          <c:xMode val="edge"/>
          <c:yMode val="edge"/>
          <c:x val="0.12162234256072389"/>
          <c:y val="0.87878040406937585"/>
          <c:w val="0.75149277580522778"/>
          <c:h val="5.7197762799368994E-2"/>
        </c:manualLayout>
      </c:layout>
      <c:overlay val="0"/>
      <c:spPr>
        <a:noFill/>
        <a:ln>
          <a:noFill/>
        </a:ln>
        <a:effectLst/>
      </c:spPr>
      <c:txPr>
        <a:bodyPr rot="0" spcFirstLastPara="1" vertOverflow="ellipsis" vert="horz" wrap="square" anchor="ctr" anchorCtr="1"/>
        <a:lstStyle/>
        <a:p>
          <a:pPr>
            <a:defRPr sz="16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1600" b="1">
          <a:latin typeface="Arial" panose="020B0604020202020204" pitchFamily="34" charset="0"/>
          <a:cs typeface="Arial" panose="020B0604020202020204" pitchFamily="34" charset="0"/>
        </a:defRPr>
      </a:pPr>
      <a:endParaRPr lang="sv-SE"/>
    </a:p>
  </c:txPr>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4.6576730418943536E-2"/>
          <c:y val="6.0319865319865308E-2"/>
          <c:w val="0.94310906193078325"/>
          <c:h val="0.75353124999999999"/>
        </c:manualLayout>
      </c:layout>
      <c:lineChart>
        <c:grouping val="standard"/>
        <c:varyColors val="0"/>
        <c:ser>
          <c:idx val="2"/>
          <c:order val="0"/>
          <c:tx>
            <c:strRef>
              <c:f>'21.'!$B$7</c:f>
              <c:strCache>
                <c:ptCount val="1"/>
                <c:pt idx="0">
                  <c:v>Räntenettomarginal</c:v>
                </c:pt>
              </c:strCache>
            </c:strRef>
          </c:tx>
          <c:spPr>
            <a:ln w="38100" cap="sq">
              <a:solidFill>
                <a:srgbClr val="006A7D"/>
              </a:solidFill>
              <a:prstDash val="solid"/>
              <a:round/>
            </a:ln>
            <a:effectLst/>
          </c:spPr>
          <c:marker>
            <c:symbol val="none"/>
          </c:marker>
          <c:cat>
            <c:numRef>
              <c:f>'21.'!$A$8:$A$33</c:f>
              <c:numCache>
                <c:formatCode>mmm\-yy</c:formatCode>
                <c:ptCount val="26"/>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numCache>
            </c:numRef>
          </c:cat>
          <c:val>
            <c:numRef>
              <c:f>'21.'!$B$8:$B$33</c:f>
              <c:numCache>
                <c:formatCode>0.0</c:formatCode>
                <c:ptCount val="26"/>
                <c:pt idx="0">
                  <c:v>0.94151418244961971</c:v>
                </c:pt>
                <c:pt idx="1">
                  <c:v>0.93816354310199968</c:v>
                </c:pt>
                <c:pt idx="2">
                  <c:v>0.94771969349455121</c:v>
                </c:pt>
                <c:pt idx="3">
                  <c:v>0.99914604826185205</c:v>
                </c:pt>
                <c:pt idx="4">
                  <c:v>0.89355371029246189</c:v>
                </c:pt>
                <c:pt idx="5">
                  <c:v>0.90685133823570596</c:v>
                </c:pt>
                <c:pt idx="6">
                  <c:v>0.94027556175646754</c:v>
                </c:pt>
                <c:pt idx="7">
                  <c:v>0.97829406716692169</c:v>
                </c:pt>
                <c:pt idx="8">
                  <c:v>1.0061268151121201</c:v>
                </c:pt>
                <c:pt idx="9">
                  <c:v>0.99346539385935184</c:v>
                </c:pt>
                <c:pt idx="10">
                  <c:v>0.98177943366214016</c:v>
                </c:pt>
                <c:pt idx="11">
                  <c:v>0.99801505246712374</c:v>
                </c:pt>
                <c:pt idx="12">
                  <c:v>1.1407517626499508</c:v>
                </c:pt>
                <c:pt idx="13">
                  <c:v>1.1184120374330955</c:v>
                </c:pt>
                <c:pt idx="14">
                  <c:v>1.119886046094613</c:v>
                </c:pt>
                <c:pt idx="15">
                  <c:v>1.125109606287537</c:v>
                </c:pt>
                <c:pt idx="16">
                  <c:v>1.1031545436019199</c:v>
                </c:pt>
                <c:pt idx="17">
                  <c:v>1.0773130270019797</c:v>
                </c:pt>
                <c:pt idx="18">
                  <c:v>1.0756783961989913</c:v>
                </c:pt>
                <c:pt idx="19">
                  <c:v>1.0918828044388591</c:v>
                </c:pt>
                <c:pt idx="20">
                  <c:v>1.05401324141449</c:v>
                </c:pt>
                <c:pt idx="21">
                  <c:v>1.10341591625652</c:v>
                </c:pt>
                <c:pt idx="22">
                  <c:v>1.0938268439099528</c:v>
                </c:pt>
                <c:pt idx="23">
                  <c:v>1.1045176203268467</c:v>
                </c:pt>
                <c:pt idx="24">
                  <c:v>1.12682097980051</c:v>
                </c:pt>
                <c:pt idx="25">
                  <c:v>1.0784780137205301</c:v>
                </c:pt>
              </c:numCache>
            </c:numRef>
          </c:val>
          <c:smooth val="0"/>
          <c:extLst>
            <c:ext xmlns:c16="http://schemas.microsoft.com/office/drawing/2014/chart" uri="{C3380CC4-5D6E-409C-BE32-E72D297353CC}">
              <c16:uniqueId val="{00000000-48F5-4E8D-AF55-7AF28975F372}"/>
            </c:ext>
          </c:extLst>
        </c:ser>
        <c:ser>
          <c:idx val="1"/>
          <c:order val="1"/>
          <c:tx>
            <c:strRef>
              <c:f>'21.'!$C$7</c:f>
              <c:strCache>
                <c:ptCount val="1"/>
                <c:pt idx="0">
                  <c:v>Andel problemlån</c:v>
                </c:pt>
              </c:strCache>
            </c:strRef>
          </c:tx>
          <c:spPr>
            <a:ln w="38100" cap="sq">
              <a:solidFill>
                <a:srgbClr val="F8971D"/>
              </a:solidFill>
              <a:prstDash val="solid"/>
              <a:round/>
            </a:ln>
            <a:effectLst/>
          </c:spPr>
          <c:marker>
            <c:symbol val="none"/>
          </c:marker>
          <c:cat>
            <c:numRef>
              <c:f>'21.'!$A$8:$A$33</c:f>
              <c:numCache>
                <c:formatCode>mmm\-yy</c:formatCode>
                <c:ptCount val="26"/>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numCache>
            </c:numRef>
          </c:cat>
          <c:val>
            <c:numRef>
              <c:f>'21.'!$C$8:$C$33</c:f>
              <c:numCache>
                <c:formatCode>0.0</c:formatCode>
                <c:ptCount val="26"/>
                <c:pt idx="0">
                  <c:v>0.51416823108018705</c:v>
                </c:pt>
                <c:pt idx="1">
                  <c:v>0.47367427178525384</c:v>
                </c:pt>
                <c:pt idx="2">
                  <c:v>0.50332605910284156</c:v>
                </c:pt>
                <c:pt idx="3">
                  <c:v>0.39632207120648305</c:v>
                </c:pt>
                <c:pt idx="4">
                  <c:v>0.40270494519358807</c:v>
                </c:pt>
                <c:pt idx="5">
                  <c:v>0.40078239291115286</c:v>
                </c:pt>
                <c:pt idx="6">
                  <c:v>0.38446313753897859</c:v>
                </c:pt>
                <c:pt idx="7">
                  <c:v>0.33757981437614276</c:v>
                </c:pt>
                <c:pt idx="8">
                  <c:v>0.29991007481611121</c:v>
                </c:pt>
                <c:pt idx="9">
                  <c:v>0.31324666641207166</c:v>
                </c:pt>
                <c:pt idx="10">
                  <c:v>0.30200534130963103</c:v>
                </c:pt>
                <c:pt idx="11">
                  <c:v>0.28796290698443933</c:v>
                </c:pt>
                <c:pt idx="12">
                  <c:v>0.26681716824997165</c:v>
                </c:pt>
                <c:pt idx="13">
                  <c:v>0.25577657243421142</c:v>
                </c:pt>
                <c:pt idx="14">
                  <c:v>0.25320995904321353</c:v>
                </c:pt>
                <c:pt idx="15">
                  <c:v>0.22967444697382486</c:v>
                </c:pt>
                <c:pt idx="16">
                  <c:v>0.22588478303552656</c:v>
                </c:pt>
                <c:pt idx="17">
                  <c:v>0.26530417848630822</c:v>
                </c:pt>
                <c:pt idx="18">
                  <c:v>0.24475778579966401</c:v>
                </c:pt>
                <c:pt idx="19">
                  <c:v>0.25374212317869688</c:v>
                </c:pt>
                <c:pt idx="20">
                  <c:v>0.26013858928188799</c:v>
                </c:pt>
                <c:pt idx="21">
                  <c:v>0.24570141892506497</c:v>
                </c:pt>
                <c:pt idx="22">
                  <c:v>0.23591858765148443</c:v>
                </c:pt>
                <c:pt idx="23">
                  <c:v>0.26401784788554505</c:v>
                </c:pt>
                <c:pt idx="24">
                  <c:v>0.27103228195717</c:v>
                </c:pt>
                <c:pt idx="25">
                  <c:v>0.25913514573944302</c:v>
                </c:pt>
              </c:numCache>
            </c:numRef>
          </c:val>
          <c:smooth val="0"/>
          <c:extLst>
            <c:ext xmlns:c16="http://schemas.microsoft.com/office/drawing/2014/chart" uri="{C3380CC4-5D6E-409C-BE32-E72D297353CC}">
              <c16:uniqueId val="{00000001-48F5-4E8D-AF55-7AF28975F372}"/>
            </c:ext>
          </c:extLst>
        </c:ser>
        <c:dLbls>
          <c:showLegendKey val="0"/>
          <c:showVal val="0"/>
          <c:showCatName val="0"/>
          <c:showSerName val="0"/>
          <c:showPercent val="0"/>
          <c:showBubbleSize val="0"/>
        </c:dLbls>
        <c:smooth val="0"/>
        <c:axId val="517726632"/>
        <c:axId val="517737456"/>
      </c:lineChart>
      <c:dateAx>
        <c:axId val="517726632"/>
        <c:scaling>
          <c:orientation val="minMax"/>
        </c:scaling>
        <c:delete val="0"/>
        <c:axPos val="b"/>
        <c:numFmt formatCode="yyyy;@" sourceLinked="0"/>
        <c:majorTickMark val="out"/>
        <c:minorTickMark val="none"/>
        <c:tickLblPos val="nextTo"/>
        <c:spPr>
          <a:noFill/>
          <a:ln w="9525" cap="flat" cmpd="sng" algn="ctr">
            <a:solidFill>
              <a:srgbClr val="A4A4A4"/>
            </a:solidFill>
            <a:round/>
          </a:ln>
          <a:effectLst/>
        </c:spPr>
        <c:txPr>
          <a:bodyPr rot="0" spcFirstLastPara="1" vertOverflow="ellipsis"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1.0000000000000002E+20"/>
        <c:auto val="1"/>
        <c:lblOffset val="0"/>
        <c:baseTimeUnit val="months"/>
        <c:majorUnit val="12"/>
        <c:majorTimeUnit val="months"/>
        <c:minorUnit val="1"/>
        <c:minorTimeUnit val="months"/>
      </c:dateAx>
      <c:valAx>
        <c:axId val="517737456"/>
        <c:scaling>
          <c:orientation val="minMax"/>
          <c:max val="1.2"/>
          <c:min val="0"/>
        </c:scaling>
        <c:delete val="0"/>
        <c:axPos val="l"/>
        <c:majorGridlines>
          <c:spPr>
            <a:ln w="9525" cap="flat" cmpd="sng" algn="ctr">
              <a:solidFill>
                <a:srgbClr val="A4A4A4"/>
              </a:solidFill>
              <a:round/>
            </a:ln>
            <a:effectLst/>
          </c:spPr>
        </c:majorGridlines>
        <c:numFmt formatCode="0.0" sourceLinked="1"/>
        <c:majorTickMark val="none"/>
        <c:minorTickMark val="none"/>
        <c:tickLblPos val="nextTo"/>
        <c:spPr>
          <a:noFill/>
          <a:ln>
            <a:solidFill>
              <a:srgbClr val="A4A4A4"/>
            </a:solidFill>
          </a:ln>
          <a:effectLst/>
        </c:spPr>
        <c:txPr>
          <a:bodyPr rot="-6000000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midCat"/>
        <c:majorUnit val="0.2"/>
      </c:valAx>
      <c:spPr>
        <a:noFill/>
        <a:ln>
          <a:solidFill>
            <a:srgbClr val="A4A4A4"/>
          </a:solidFill>
        </a:ln>
        <a:effectLst/>
      </c:spPr>
    </c:plotArea>
    <c:legend>
      <c:legendPos val="b"/>
      <c:layout>
        <c:manualLayout>
          <c:xMode val="edge"/>
          <c:yMode val="edge"/>
          <c:x val="0.1400408667479858"/>
          <c:y val="0.88098805348769493"/>
          <c:w val="0.75149277580522778"/>
          <c:h val="5.7197762799368994E-2"/>
        </c:manualLayout>
      </c:layout>
      <c:overlay val="0"/>
      <c:spPr>
        <a:noFill/>
        <a:ln>
          <a:noFill/>
        </a:ln>
        <a:effectLst/>
      </c:spPr>
      <c:txPr>
        <a:bodyPr rot="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1600" b="1">
          <a:latin typeface="Arial" panose="020B0604020202020204" pitchFamily="34" charset="0"/>
          <a:cs typeface="Arial" panose="020B0604020202020204" pitchFamily="34" charset="0"/>
        </a:defRPr>
      </a:pPr>
      <a:endParaRPr lang="sv-SE"/>
    </a:p>
  </c:txPr>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4.6576730418943536E-2"/>
          <c:y val="6.0319865319865308E-2"/>
          <c:w val="0.94310906193078325"/>
          <c:h val="0.76015418779795663"/>
        </c:manualLayout>
      </c:layout>
      <c:lineChart>
        <c:grouping val="standard"/>
        <c:varyColors val="0"/>
        <c:ser>
          <c:idx val="0"/>
          <c:order val="0"/>
          <c:tx>
            <c:strRef>
              <c:f>'22.'!$B$7</c:f>
              <c:strCache>
                <c:ptCount val="1"/>
                <c:pt idx="0">
                  <c:v>Avkastning på eget kapital</c:v>
                </c:pt>
              </c:strCache>
            </c:strRef>
          </c:tx>
          <c:spPr>
            <a:ln w="38100" cap="sq">
              <a:solidFill>
                <a:srgbClr val="006A7D"/>
              </a:solidFill>
              <a:prstDash val="solid"/>
              <a:round/>
            </a:ln>
            <a:effectLst/>
          </c:spPr>
          <c:marker>
            <c:symbol val="none"/>
          </c:marker>
          <c:cat>
            <c:numRef>
              <c:f>'22.'!$A$8:$A$33</c:f>
              <c:numCache>
                <c:formatCode>mmm\-yy</c:formatCode>
                <c:ptCount val="26"/>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numCache>
            </c:numRef>
          </c:cat>
          <c:val>
            <c:numRef>
              <c:f>'22.'!$B$8:$B$33</c:f>
              <c:numCache>
                <c:formatCode>0</c:formatCode>
                <c:ptCount val="26"/>
                <c:pt idx="0">
                  <c:v>13.104067450441883</c:v>
                </c:pt>
                <c:pt idx="1">
                  <c:v>9.0561743149457321</c:v>
                </c:pt>
                <c:pt idx="2">
                  <c:v>7.2366806377765727</c:v>
                </c:pt>
                <c:pt idx="3">
                  <c:v>5.9574860463898087</c:v>
                </c:pt>
                <c:pt idx="4">
                  <c:v>4.3071433524960918</c:v>
                </c:pt>
                <c:pt idx="5">
                  <c:v>8.1304544949692392</c:v>
                </c:pt>
                <c:pt idx="6">
                  <c:v>7.3327595975611999</c:v>
                </c:pt>
                <c:pt idx="7">
                  <c:v>5.7077755191142767</c:v>
                </c:pt>
                <c:pt idx="8">
                  <c:v>13.8708224085658</c:v>
                </c:pt>
                <c:pt idx="9">
                  <c:v>9.3507397374093557</c:v>
                </c:pt>
                <c:pt idx="10">
                  <c:v>7.9569748607281596</c:v>
                </c:pt>
                <c:pt idx="11">
                  <c:v>6.8281723032221766</c:v>
                </c:pt>
                <c:pt idx="12">
                  <c:v>12.57526781431344</c:v>
                </c:pt>
                <c:pt idx="13">
                  <c:v>8.2845009176585016</c:v>
                </c:pt>
                <c:pt idx="14">
                  <c:v>7.3219976310684372</c:v>
                </c:pt>
                <c:pt idx="15">
                  <c:v>6.1973911209935348</c:v>
                </c:pt>
                <c:pt idx="16">
                  <c:v>15.187565296187037</c:v>
                </c:pt>
                <c:pt idx="17">
                  <c:v>10.17454506178059</c:v>
                </c:pt>
                <c:pt idx="18">
                  <c:v>9.3783860923795501</c:v>
                </c:pt>
                <c:pt idx="19">
                  <c:v>8.3046662468718804</c:v>
                </c:pt>
                <c:pt idx="20">
                  <c:v>3.1643013825510935</c:v>
                </c:pt>
                <c:pt idx="21">
                  <c:v>4.3439265108372602</c:v>
                </c:pt>
                <c:pt idx="22">
                  <c:v>5.6784164314299792</c:v>
                </c:pt>
                <c:pt idx="23">
                  <c:v>6.1805594401861903</c:v>
                </c:pt>
                <c:pt idx="24">
                  <c:v>12.335291394544299</c:v>
                </c:pt>
                <c:pt idx="25">
                  <c:v>9.457283275348539</c:v>
                </c:pt>
              </c:numCache>
            </c:numRef>
          </c:val>
          <c:smooth val="0"/>
          <c:extLst>
            <c:ext xmlns:c16="http://schemas.microsoft.com/office/drawing/2014/chart" uri="{C3380CC4-5D6E-409C-BE32-E72D297353CC}">
              <c16:uniqueId val="{00000000-D927-44C4-BF6F-CC72C08C8D52}"/>
            </c:ext>
          </c:extLst>
        </c:ser>
        <c:ser>
          <c:idx val="1"/>
          <c:order val="1"/>
          <c:tx>
            <c:strRef>
              <c:f>'22.'!$C$7</c:f>
              <c:strCache>
                <c:ptCount val="1"/>
                <c:pt idx="0">
                  <c:v>Avkastning på eget kapital, glidande medelvärde</c:v>
                </c:pt>
              </c:strCache>
            </c:strRef>
          </c:tx>
          <c:spPr>
            <a:ln w="38100" cap="rnd">
              <a:solidFill>
                <a:srgbClr val="006A7D"/>
              </a:solidFill>
              <a:prstDash val="dash"/>
              <a:round/>
            </a:ln>
            <a:effectLst/>
          </c:spPr>
          <c:marker>
            <c:symbol val="none"/>
          </c:marker>
          <c:cat>
            <c:numRef>
              <c:f>'22.'!$A$8:$A$33</c:f>
              <c:numCache>
                <c:formatCode>mmm\-yy</c:formatCode>
                <c:ptCount val="26"/>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numCache>
            </c:numRef>
          </c:cat>
          <c:val>
            <c:numRef>
              <c:f>'22.'!$C$8:$C$33</c:f>
              <c:numCache>
                <c:formatCode>0</c:formatCode>
                <c:ptCount val="26"/>
                <c:pt idx="0">
                  <c:v>9.7839642526312272</c:v>
                </c:pt>
                <c:pt idx="1">
                  <c:v>9.5648865013399469</c:v>
                </c:pt>
                <c:pt idx="2">
                  <c:v>9.1113733163028741</c:v>
                </c:pt>
                <c:pt idx="3">
                  <c:v>8.8063777245290744</c:v>
                </c:pt>
                <c:pt idx="4">
                  <c:v>6.6393710879020515</c:v>
                </c:pt>
                <c:pt idx="5">
                  <c:v>6.4079411329079283</c:v>
                </c:pt>
                <c:pt idx="6">
                  <c:v>6.4319608728540851</c:v>
                </c:pt>
                <c:pt idx="7">
                  <c:v>6.3695332410352021</c:v>
                </c:pt>
                <c:pt idx="8">
                  <c:v>8.7604530050526286</c:v>
                </c:pt>
                <c:pt idx="9">
                  <c:v>9.0655243156626568</c:v>
                </c:pt>
                <c:pt idx="10">
                  <c:v>9.2215781314543985</c:v>
                </c:pt>
                <c:pt idx="11">
                  <c:v>9.5016773274813726</c:v>
                </c:pt>
                <c:pt idx="12">
                  <c:v>9.177788678918283</c:v>
                </c:pt>
                <c:pt idx="13">
                  <c:v>8.9112289739805686</c:v>
                </c:pt>
                <c:pt idx="14">
                  <c:v>8.7524846665656391</c:v>
                </c:pt>
                <c:pt idx="15">
                  <c:v>8.5947893710084777</c:v>
                </c:pt>
                <c:pt idx="16">
                  <c:v>9.247863741476877</c:v>
                </c:pt>
                <c:pt idx="17">
                  <c:v>9.7203747775074003</c:v>
                </c:pt>
                <c:pt idx="18">
                  <c:v>10.234471892835177</c:v>
                </c:pt>
                <c:pt idx="19">
                  <c:v>10.761290674304764</c:v>
                </c:pt>
                <c:pt idx="20">
                  <c:v>7.7554746958957779</c:v>
                </c:pt>
                <c:pt idx="21">
                  <c:v>6.2978200581599459</c:v>
                </c:pt>
                <c:pt idx="22">
                  <c:v>5.3728276429225534</c:v>
                </c:pt>
                <c:pt idx="23">
                  <c:v>4.8418009412511305</c:v>
                </c:pt>
                <c:pt idx="24">
                  <c:v>7.106209509592019</c:v>
                </c:pt>
                <c:pt idx="25">
                  <c:v>8.38454870071984</c:v>
                </c:pt>
              </c:numCache>
            </c:numRef>
          </c:val>
          <c:smooth val="0"/>
          <c:extLst>
            <c:ext xmlns:c16="http://schemas.microsoft.com/office/drawing/2014/chart" uri="{C3380CC4-5D6E-409C-BE32-E72D297353CC}">
              <c16:uniqueId val="{00000001-D927-44C4-BF6F-CC72C08C8D52}"/>
            </c:ext>
          </c:extLst>
        </c:ser>
        <c:dLbls>
          <c:showLegendKey val="0"/>
          <c:showVal val="0"/>
          <c:showCatName val="0"/>
          <c:showSerName val="0"/>
          <c:showPercent val="0"/>
          <c:showBubbleSize val="0"/>
        </c:dLbls>
        <c:smooth val="0"/>
        <c:axId val="517726632"/>
        <c:axId val="517737456"/>
      </c:lineChart>
      <c:dateAx>
        <c:axId val="517726632"/>
        <c:scaling>
          <c:orientation val="minMax"/>
        </c:scaling>
        <c:delete val="0"/>
        <c:axPos val="b"/>
        <c:numFmt formatCode="yyyy;@" sourceLinked="0"/>
        <c:majorTickMark val="out"/>
        <c:minorTickMark val="none"/>
        <c:tickLblPos val="nextTo"/>
        <c:spPr>
          <a:noFill/>
          <a:ln w="9525" cap="flat" cmpd="sng" algn="ctr">
            <a:solidFill>
              <a:srgbClr val="A4A4A4"/>
            </a:solidFill>
            <a:round/>
          </a:ln>
          <a:effectLst/>
        </c:spPr>
        <c:txPr>
          <a:bodyPr rot="0" spcFirstLastPara="1" vertOverflow="ellipsis"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1.0000000000000002E+20"/>
        <c:auto val="1"/>
        <c:lblOffset val="0"/>
        <c:baseTimeUnit val="months"/>
        <c:majorUnit val="12"/>
        <c:majorTimeUnit val="months"/>
        <c:minorUnit val="1"/>
        <c:minorTimeUnit val="months"/>
      </c:dateAx>
      <c:valAx>
        <c:axId val="517737456"/>
        <c:scaling>
          <c:orientation val="minMax"/>
        </c:scaling>
        <c:delete val="0"/>
        <c:axPos val="l"/>
        <c:majorGridlines>
          <c:spPr>
            <a:ln w="9525" cap="flat" cmpd="sng" algn="ctr">
              <a:solidFill>
                <a:srgbClr val="A4A4A4"/>
              </a:solidFill>
              <a:round/>
            </a:ln>
            <a:effectLst/>
          </c:spPr>
        </c:majorGridlines>
        <c:numFmt formatCode="0" sourceLinked="1"/>
        <c:majorTickMark val="none"/>
        <c:minorTickMark val="none"/>
        <c:tickLblPos val="nextTo"/>
        <c:spPr>
          <a:noFill/>
          <a:ln>
            <a:solidFill>
              <a:srgbClr val="A4A4A4"/>
            </a:solidFill>
          </a:ln>
          <a:effectLst/>
        </c:spPr>
        <c:txPr>
          <a:bodyPr rot="-6000000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midCat"/>
      </c:valAx>
      <c:spPr>
        <a:noFill/>
        <a:ln>
          <a:solidFill>
            <a:srgbClr val="A4A4A4"/>
          </a:solidFill>
        </a:ln>
        <a:effectLst/>
      </c:spPr>
    </c:plotArea>
    <c:legend>
      <c:legendPos val="b"/>
      <c:layout/>
      <c:overlay val="0"/>
      <c:spPr>
        <a:noFill/>
        <a:ln>
          <a:noFill/>
        </a:ln>
        <a:effectLst/>
      </c:spPr>
      <c:txPr>
        <a:bodyPr rot="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1600" b="1">
          <a:latin typeface="Arial" panose="020B0604020202020204" pitchFamily="34" charset="0"/>
          <a:cs typeface="Arial" panose="020B0604020202020204" pitchFamily="34" charset="0"/>
        </a:defRPr>
      </a:pPr>
      <a:endParaRPr lang="sv-SE"/>
    </a:p>
  </c:txPr>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4.6576730418943536E-2"/>
          <c:y val="6.0319865319865308E-2"/>
          <c:w val="0.94310906193078325"/>
          <c:h val="0.75353124999999999"/>
        </c:manualLayout>
      </c:layout>
      <c:lineChart>
        <c:grouping val="standard"/>
        <c:varyColors val="0"/>
        <c:ser>
          <c:idx val="0"/>
          <c:order val="0"/>
          <c:tx>
            <c:strRef>
              <c:f>'23.'!$B$7</c:f>
              <c:strCache>
                <c:ptCount val="1"/>
                <c:pt idx="0">
                  <c:v>Totalt</c:v>
                </c:pt>
              </c:strCache>
            </c:strRef>
          </c:tx>
          <c:spPr>
            <a:ln w="38100" cap="sq">
              <a:solidFill>
                <a:srgbClr val="006A7D"/>
              </a:solidFill>
              <a:prstDash val="solid"/>
              <a:round/>
            </a:ln>
            <a:effectLst/>
          </c:spPr>
          <c:marker>
            <c:symbol val="none"/>
          </c:marker>
          <c:cat>
            <c:numRef>
              <c:f>'23.'!$A$8:$A$33</c:f>
              <c:numCache>
                <c:formatCode>mmm\-yy</c:formatCode>
                <c:ptCount val="26"/>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numCache>
            </c:numRef>
          </c:cat>
          <c:val>
            <c:numRef>
              <c:f>'23.'!$B$8:$B$33</c:f>
              <c:numCache>
                <c:formatCode>#,##0</c:formatCode>
                <c:ptCount val="26"/>
                <c:pt idx="0">
                  <c:v>219.51538099999999</c:v>
                </c:pt>
                <c:pt idx="1">
                  <c:v>224.649607</c:v>
                </c:pt>
                <c:pt idx="2">
                  <c:v>230.463818</c:v>
                </c:pt>
                <c:pt idx="3">
                  <c:v>239.20828700000001</c:v>
                </c:pt>
                <c:pt idx="4">
                  <c:v>245.89901499999999</c:v>
                </c:pt>
                <c:pt idx="5">
                  <c:v>256.03077999999999</c:v>
                </c:pt>
                <c:pt idx="6">
                  <c:v>262.08292</c:v>
                </c:pt>
                <c:pt idx="7">
                  <c:v>270.56258800000001</c:v>
                </c:pt>
                <c:pt idx="8">
                  <c:v>275.24334900000002</c:v>
                </c:pt>
                <c:pt idx="9">
                  <c:v>279.70633500000002</c:v>
                </c:pt>
                <c:pt idx="10">
                  <c:v>284.86177800000002</c:v>
                </c:pt>
                <c:pt idx="11">
                  <c:v>288.253176</c:v>
                </c:pt>
                <c:pt idx="12">
                  <c:v>293.60441400000002</c:v>
                </c:pt>
                <c:pt idx="13">
                  <c:v>300.61502100000001</c:v>
                </c:pt>
                <c:pt idx="14">
                  <c:v>306.32586959626991</c:v>
                </c:pt>
                <c:pt idx="15">
                  <c:v>311.87095414473987</c:v>
                </c:pt>
                <c:pt idx="16">
                  <c:v>317.17434275283989</c:v>
                </c:pt>
                <c:pt idx="17">
                  <c:v>321.28065647112982</c:v>
                </c:pt>
                <c:pt idx="18">
                  <c:v>325.64350054927991</c:v>
                </c:pt>
                <c:pt idx="19">
                  <c:v>335.94935079080983</c:v>
                </c:pt>
                <c:pt idx="20">
                  <c:v>342.27339748126991</c:v>
                </c:pt>
                <c:pt idx="21">
                  <c:v>345.77618175533979</c:v>
                </c:pt>
                <c:pt idx="22">
                  <c:v>349.85677907309997</c:v>
                </c:pt>
                <c:pt idx="23">
                  <c:v>355.66444207498989</c:v>
                </c:pt>
                <c:pt idx="24">
                  <c:v>360.93268971968996</c:v>
                </c:pt>
                <c:pt idx="25">
                  <c:v>368.25118031852992</c:v>
                </c:pt>
              </c:numCache>
            </c:numRef>
          </c:val>
          <c:smooth val="0"/>
          <c:extLst>
            <c:ext xmlns:c16="http://schemas.microsoft.com/office/drawing/2014/chart" uri="{C3380CC4-5D6E-409C-BE32-E72D297353CC}">
              <c16:uniqueId val="{00000000-993E-4636-AD4D-A678E2183AE4}"/>
            </c:ext>
          </c:extLst>
        </c:ser>
        <c:ser>
          <c:idx val="1"/>
          <c:order val="1"/>
          <c:tx>
            <c:strRef>
              <c:f>'23.'!$C$7</c:f>
              <c:strCache>
                <c:ptCount val="1"/>
                <c:pt idx="0">
                  <c:v>Hushåll - Bolån</c:v>
                </c:pt>
              </c:strCache>
            </c:strRef>
          </c:tx>
          <c:spPr>
            <a:ln w="38100" cap="sq">
              <a:solidFill>
                <a:srgbClr val="F8971D"/>
              </a:solidFill>
              <a:prstDash val="solid"/>
              <a:round/>
            </a:ln>
            <a:effectLst/>
          </c:spPr>
          <c:marker>
            <c:symbol val="none"/>
          </c:marker>
          <c:cat>
            <c:numRef>
              <c:f>'23.'!$A$8:$A$33</c:f>
              <c:numCache>
                <c:formatCode>mmm\-yy</c:formatCode>
                <c:ptCount val="26"/>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numCache>
            </c:numRef>
          </c:cat>
          <c:val>
            <c:numRef>
              <c:f>'23.'!$C$8:$C$33</c:f>
              <c:numCache>
                <c:formatCode>#,##0</c:formatCode>
                <c:ptCount val="26"/>
                <c:pt idx="0">
                  <c:v>78.341386999999997</c:v>
                </c:pt>
                <c:pt idx="1">
                  <c:v>81.759353000000004</c:v>
                </c:pt>
                <c:pt idx="2">
                  <c:v>85.628628000000006</c:v>
                </c:pt>
                <c:pt idx="3">
                  <c:v>92.629639999999995</c:v>
                </c:pt>
                <c:pt idx="4">
                  <c:v>97.170739999999995</c:v>
                </c:pt>
                <c:pt idx="5">
                  <c:v>103.55643999999999</c:v>
                </c:pt>
                <c:pt idx="6">
                  <c:v>107.86963299999999</c:v>
                </c:pt>
                <c:pt idx="7">
                  <c:v>114.14021468197991</c:v>
                </c:pt>
                <c:pt idx="8">
                  <c:v>116.49568347381989</c:v>
                </c:pt>
                <c:pt idx="9">
                  <c:v>119.19112607529989</c:v>
                </c:pt>
                <c:pt idx="10">
                  <c:v>121.69849924981992</c:v>
                </c:pt>
                <c:pt idx="11">
                  <c:v>124.61743106877989</c:v>
                </c:pt>
                <c:pt idx="12">
                  <c:v>126.30498900000001</c:v>
                </c:pt>
                <c:pt idx="13">
                  <c:v>129.373245</c:v>
                </c:pt>
                <c:pt idx="14">
                  <c:v>132.18584488597969</c:v>
                </c:pt>
                <c:pt idx="15">
                  <c:v>135.5576939947897</c:v>
                </c:pt>
                <c:pt idx="16">
                  <c:v>137.37064692926992</c:v>
                </c:pt>
                <c:pt idx="17">
                  <c:v>139.37920500000001</c:v>
                </c:pt>
                <c:pt idx="18" formatCode="0">
                  <c:v>141.99367794132971</c:v>
                </c:pt>
                <c:pt idx="19" formatCode="0">
                  <c:v>148.53958831953972</c:v>
                </c:pt>
                <c:pt idx="20" formatCode="0">
                  <c:v>151.97655132755969</c:v>
                </c:pt>
                <c:pt idx="21" formatCode="0">
                  <c:v>154.13270116769971</c:v>
                </c:pt>
                <c:pt idx="22" formatCode="0">
                  <c:v>156.1729196398598</c:v>
                </c:pt>
                <c:pt idx="23" formatCode="0">
                  <c:v>160.22640994676979</c:v>
                </c:pt>
                <c:pt idx="24" formatCode="0">
                  <c:v>163.59690802003985</c:v>
                </c:pt>
                <c:pt idx="25" formatCode="0">
                  <c:v>168.01994296771989</c:v>
                </c:pt>
              </c:numCache>
            </c:numRef>
          </c:val>
          <c:smooth val="0"/>
          <c:extLst>
            <c:ext xmlns:c16="http://schemas.microsoft.com/office/drawing/2014/chart" uri="{C3380CC4-5D6E-409C-BE32-E72D297353CC}">
              <c16:uniqueId val="{00000001-993E-4636-AD4D-A678E2183AE4}"/>
            </c:ext>
          </c:extLst>
        </c:ser>
        <c:ser>
          <c:idx val="2"/>
          <c:order val="2"/>
          <c:tx>
            <c:strRef>
              <c:f>'23.'!$D$7</c:f>
              <c:strCache>
                <c:ptCount val="1"/>
                <c:pt idx="0">
                  <c:v>Företag</c:v>
                </c:pt>
              </c:strCache>
            </c:strRef>
          </c:tx>
          <c:spPr>
            <a:ln w="38100" cap="rnd">
              <a:solidFill>
                <a:srgbClr val="6E2B62"/>
              </a:solidFill>
              <a:prstDash val="solid"/>
              <a:round/>
            </a:ln>
            <a:effectLst/>
          </c:spPr>
          <c:marker>
            <c:symbol val="none"/>
          </c:marker>
          <c:cat>
            <c:numRef>
              <c:f>'23.'!$A$8:$A$33</c:f>
              <c:numCache>
                <c:formatCode>mmm\-yy</c:formatCode>
                <c:ptCount val="26"/>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numCache>
            </c:numRef>
          </c:cat>
          <c:val>
            <c:numRef>
              <c:f>'23.'!$D$8:$D$33</c:f>
              <c:numCache>
                <c:formatCode>#,##0</c:formatCode>
                <c:ptCount val="26"/>
                <c:pt idx="0">
                  <c:v>83.771371000000002</c:v>
                </c:pt>
                <c:pt idx="1">
                  <c:v>85.142178999999999</c:v>
                </c:pt>
                <c:pt idx="2">
                  <c:v>86.583974999999995</c:v>
                </c:pt>
                <c:pt idx="3">
                  <c:v>87.024420000000006</c:v>
                </c:pt>
                <c:pt idx="4">
                  <c:v>88.332626000000005</c:v>
                </c:pt>
                <c:pt idx="5">
                  <c:v>90.934877999999998</c:v>
                </c:pt>
                <c:pt idx="6">
                  <c:v>91.915502000000004</c:v>
                </c:pt>
                <c:pt idx="7">
                  <c:v>92.687934999999996</c:v>
                </c:pt>
                <c:pt idx="8">
                  <c:v>94.601230000000001</c:v>
                </c:pt>
                <c:pt idx="9">
                  <c:v>95.923330000000007</c:v>
                </c:pt>
                <c:pt idx="10">
                  <c:v>98.140995000000004</c:v>
                </c:pt>
                <c:pt idx="11">
                  <c:v>98.264778000000007</c:v>
                </c:pt>
                <c:pt idx="12">
                  <c:v>100.958507</c:v>
                </c:pt>
                <c:pt idx="13">
                  <c:v>103.528133</c:v>
                </c:pt>
                <c:pt idx="14">
                  <c:v>105.6586916622599</c:v>
                </c:pt>
                <c:pt idx="15">
                  <c:v>106.79674175849989</c:v>
                </c:pt>
                <c:pt idx="16">
                  <c:v>109.44032532169</c:v>
                </c:pt>
                <c:pt idx="17">
                  <c:v>110.3634473240699</c:v>
                </c:pt>
                <c:pt idx="18" formatCode="0">
                  <c:v>111.45592270128</c:v>
                </c:pt>
                <c:pt idx="19" formatCode="0">
                  <c:v>113.7489823356199</c:v>
                </c:pt>
                <c:pt idx="20" formatCode="0">
                  <c:v>115.67912568384</c:v>
                </c:pt>
                <c:pt idx="21" formatCode="0">
                  <c:v>116.0374562387899</c:v>
                </c:pt>
                <c:pt idx="22" formatCode="0">
                  <c:v>117.53299459897001</c:v>
                </c:pt>
                <c:pt idx="23" formatCode="0">
                  <c:v>118.57101373222</c:v>
                </c:pt>
                <c:pt idx="24" formatCode="0">
                  <c:v>120.1490440414299</c:v>
                </c:pt>
                <c:pt idx="25" formatCode="0">
                  <c:v>122.2716154440499</c:v>
                </c:pt>
              </c:numCache>
            </c:numRef>
          </c:val>
          <c:smooth val="0"/>
          <c:extLst>
            <c:ext xmlns:c16="http://schemas.microsoft.com/office/drawing/2014/chart" uri="{C3380CC4-5D6E-409C-BE32-E72D297353CC}">
              <c16:uniqueId val="{00000002-993E-4636-AD4D-A678E2183AE4}"/>
            </c:ext>
          </c:extLst>
        </c:ser>
        <c:ser>
          <c:idx val="3"/>
          <c:order val="3"/>
          <c:tx>
            <c:strRef>
              <c:f>'23.'!$E$7</c:f>
              <c:strCache>
                <c:ptCount val="1"/>
                <c:pt idx="0">
                  <c:v>Hushåll - Konsumtionskrediter</c:v>
                </c:pt>
              </c:strCache>
            </c:strRef>
          </c:tx>
          <c:spPr>
            <a:ln w="38100" cap="sq">
              <a:solidFill>
                <a:srgbClr val="F7EA48"/>
              </a:solidFill>
              <a:prstDash val="solid"/>
              <a:round/>
            </a:ln>
            <a:effectLst/>
          </c:spPr>
          <c:marker>
            <c:symbol val="none"/>
          </c:marker>
          <c:cat>
            <c:numRef>
              <c:f>'23.'!$A$8:$A$33</c:f>
              <c:numCache>
                <c:formatCode>mmm\-yy</c:formatCode>
                <c:ptCount val="26"/>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numCache>
            </c:numRef>
          </c:cat>
          <c:val>
            <c:numRef>
              <c:f>'23.'!$E$8:$E$33</c:f>
              <c:numCache>
                <c:formatCode>#,##0</c:formatCode>
                <c:ptCount val="26"/>
                <c:pt idx="0">
                  <c:v>16.297944000000001</c:v>
                </c:pt>
                <c:pt idx="1">
                  <c:v>16.082895000000001</c:v>
                </c:pt>
                <c:pt idx="2">
                  <c:v>16.067692000000001</c:v>
                </c:pt>
                <c:pt idx="3">
                  <c:v>15.601449000000001</c:v>
                </c:pt>
                <c:pt idx="4">
                  <c:v>15.296469999999999</c:v>
                </c:pt>
                <c:pt idx="5">
                  <c:v>15.44679</c:v>
                </c:pt>
                <c:pt idx="6">
                  <c:v>15.466794</c:v>
                </c:pt>
                <c:pt idx="7">
                  <c:v>15.375239370969901</c:v>
                </c:pt>
                <c:pt idx="8">
                  <c:v>15.218444103029901</c:v>
                </c:pt>
                <c:pt idx="9">
                  <c:v>15.3308265435699</c:v>
                </c:pt>
                <c:pt idx="10">
                  <c:v>15.1527323927899</c:v>
                </c:pt>
                <c:pt idx="11">
                  <c:v>14.6565976641399</c:v>
                </c:pt>
                <c:pt idx="12">
                  <c:v>14.396444000000001</c:v>
                </c:pt>
                <c:pt idx="13">
                  <c:v>14.526584</c:v>
                </c:pt>
                <c:pt idx="14">
                  <c:v>14.567054182129898</c:v>
                </c:pt>
                <c:pt idx="15">
                  <c:v>14.2565266318499</c:v>
                </c:pt>
                <c:pt idx="16">
                  <c:v>14.1221442544699</c:v>
                </c:pt>
                <c:pt idx="17">
                  <c:v>14.226766</c:v>
                </c:pt>
                <c:pt idx="18" formatCode="0">
                  <c:v>14.142936112649899</c:v>
                </c:pt>
                <c:pt idx="19" formatCode="0">
                  <c:v>13.992424457479901</c:v>
                </c:pt>
                <c:pt idx="20" formatCode="0">
                  <c:v>13.8676955846399</c:v>
                </c:pt>
                <c:pt idx="21" formatCode="0">
                  <c:v>13.789763899169898</c:v>
                </c:pt>
                <c:pt idx="22" formatCode="0">
                  <c:v>13.5651612330698</c:v>
                </c:pt>
                <c:pt idx="23" formatCode="0">
                  <c:v>13.1157599656499</c:v>
                </c:pt>
                <c:pt idx="24" formatCode="0">
                  <c:v>12.368185743439998</c:v>
                </c:pt>
                <c:pt idx="25" formatCode="0">
                  <c:v>12.42615270147</c:v>
                </c:pt>
              </c:numCache>
            </c:numRef>
          </c:val>
          <c:smooth val="0"/>
          <c:extLst>
            <c:ext xmlns:c16="http://schemas.microsoft.com/office/drawing/2014/chart" uri="{C3380CC4-5D6E-409C-BE32-E72D297353CC}">
              <c16:uniqueId val="{00000003-993E-4636-AD4D-A678E2183AE4}"/>
            </c:ext>
          </c:extLst>
        </c:ser>
        <c:dLbls>
          <c:showLegendKey val="0"/>
          <c:showVal val="0"/>
          <c:showCatName val="0"/>
          <c:showSerName val="0"/>
          <c:showPercent val="0"/>
          <c:showBubbleSize val="0"/>
        </c:dLbls>
        <c:smooth val="0"/>
        <c:axId val="517726632"/>
        <c:axId val="517737456"/>
      </c:lineChart>
      <c:dateAx>
        <c:axId val="517726632"/>
        <c:scaling>
          <c:orientation val="minMax"/>
        </c:scaling>
        <c:delete val="0"/>
        <c:axPos val="b"/>
        <c:numFmt formatCode="yyyy;@" sourceLinked="0"/>
        <c:majorTickMark val="out"/>
        <c:minorTickMark val="none"/>
        <c:tickLblPos val="nextTo"/>
        <c:spPr>
          <a:noFill/>
          <a:ln w="9525" cap="flat" cmpd="sng" algn="ctr">
            <a:solidFill>
              <a:srgbClr val="A4A4A4"/>
            </a:solidFill>
            <a:round/>
          </a:ln>
          <a:effectLst/>
        </c:spPr>
        <c:txPr>
          <a:bodyPr rot="0" spcFirstLastPara="1" vertOverflow="ellipsis"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1.0000000000000002E+20"/>
        <c:auto val="1"/>
        <c:lblOffset val="0"/>
        <c:baseTimeUnit val="months"/>
        <c:majorUnit val="12"/>
        <c:majorTimeUnit val="months"/>
        <c:minorUnit val="1"/>
        <c:minorTimeUnit val="months"/>
      </c:dateAx>
      <c:valAx>
        <c:axId val="517737456"/>
        <c:scaling>
          <c:orientation val="minMax"/>
        </c:scaling>
        <c:delete val="0"/>
        <c:axPos val="l"/>
        <c:majorGridlines>
          <c:spPr>
            <a:ln w="9525" cap="flat" cmpd="sng" algn="ctr">
              <a:solidFill>
                <a:srgbClr val="A4A4A4"/>
              </a:solidFill>
              <a:round/>
            </a:ln>
            <a:effectLst/>
          </c:spPr>
        </c:majorGridlines>
        <c:numFmt formatCode="#,##0" sourceLinked="1"/>
        <c:majorTickMark val="none"/>
        <c:minorTickMark val="none"/>
        <c:tickLblPos val="nextTo"/>
        <c:spPr>
          <a:noFill/>
          <a:ln>
            <a:solidFill>
              <a:srgbClr val="A4A4A4"/>
            </a:solidFill>
          </a:ln>
          <a:effectLst/>
        </c:spPr>
        <c:txPr>
          <a:bodyPr rot="-6000000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midCat"/>
      </c:valAx>
      <c:spPr>
        <a:noFill/>
        <a:ln>
          <a:solidFill>
            <a:srgbClr val="A4A4A4"/>
          </a:solidFill>
        </a:ln>
        <a:effectLst/>
      </c:spPr>
    </c:plotArea>
    <c:legend>
      <c:legendPos val="b"/>
      <c:layout>
        <c:manualLayout>
          <c:xMode val="edge"/>
          <c:yMode val="edge"/>
          <c:x val="0.12425356030176131"/>
          <c:y val="0.90968749592584386"/>
          <c:w val="0.75149277580522778"/>
          <c:h val="5.7197762799368994E-2"/>
        </c:manualLayout>
      </c:layout>
      <c:overlay val="0"/>
      <c:spPr>
        <a:noFill/>
        <a:ln>
          <a:noFill/>
        </a:ln>
        <a:effectLst/>
      </c:spPr>
      <c:txPr>
        <a:bodyPr rot="0" spcFirstLastPara="1" vertOverflow="ellipsis" vert="horz" wrap="square" anchor="ctr" anchorCtr="1"/>
        <a:lstStyle/>
        <a:p>
          <a:pPr>
            <a:defRPr sz="16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1600" b="1">
          <a:latin typeface="Arial" panose="020B0604020202020204" pitchFamily="34" charset="0"/>
          <a:cs typeface="Arial" panose="020B0604020202020204" pitchFamily="34" charset="0"/>
        </a:defRPr>
      </a:pPr>
      <a:endParaRPr lang="sv-SE"/>
    </a:p>
  </c:txPr>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4.6576730418943536E-2"/>
          <c:y val="6.0319865319865308E-2"/>
          <c:w val="0.94310906193078325"/>
          <c:h val="0.75353124999999999"/>
        </c:manualLayout>
      </c:layout>
      <c:lineChart>
        <c:grouping val="standard"/>
        <c:varyColors val="0"/>
        <c:ser>
          <c:idx val="2"/>
          <c:order val="0"/>
          <c:tx>
            <c:strRef>
              <c:f>'24.'!$B$7</c:f>
              <c:strCache>
                <c:ptCount val="1"/>
                <c:pt idx="0">
                  <c:v>Räntenettomarginal</c:v>
                </c:pt>
              </c:strCache>
            </c:strRef>
          </c:tx>
          <c:spPr>
            <a:ln w="38100" cap="sq">
              <a:solidFill>
                <a:srgbClr val="006A7D"/>
              </a:solidFill>
              <a:prstDash val="solid"/>
              <a:round/>
            </a:ln>
            <a:effectLst/>
          </c:spPr>
          <c:marker>
            <c:symbol val="none"/>
          </c:marker>
          <c:cat>
            <c:numRef>
              <c:f>'24.'!$A$8:$A$33</c:f>
              <c:numCache>
                <c:formatCode>mmm\-yy</c:formatCode>
                <c:ptCount val="26"/>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numCache>
            </c:numRef>
          </c:cat>
          <c:val>
            <c:numRef>
              <c:f>'24.'!$B$8:$B$33</c:f>
              <c:numCache>
                <c:formatCode>0.0</c:formatCode>
                <c:ptCount val="26"/>
                <c:pt idx="0">
                  <c:v>1.87883180227265</c:v>
                </c:pt>
                <c:pt idx="1">
                  <c:v>1.7820902810114958</c:v>
                </c:pt>
                <c:pt idx="2">
                  <c:v>1.72605330377152</c:v>
                </c:pt>
                <c:pt idx="3">
                  <c:v>1.6548358395680598</c:v>
                </c:pt>
                <c:pt idx="4">
                  <c:v>1.6126960988107331</c:v>
                </c:pt>
                <c:pt idx="5">
                  <c:v>1.5693368465468343</c:v>
                </c:pt>
                <c:pt idx="6">
                  <c:v>1.5674117126763392</c:v>
                </c:pt>
                <c:pt idx="7">
                  <c:v>1.5691570277242939</c:v>
                </c:pt>
                <c:pt idx="8">
                  <c:v>1.5981487810365818</c:v>
                </c:pt>
                <c:pt idx="9">
                  <c:v>1.5680468217062791</c:v>
                </c:pt>
                <c:pt idx="10">
                  <c:v>1.5603818654048616</c:v>
                </c:pt>
                <c:pt idx="11">
                  <c:v>1.557464531420127</c:v>
                </c:pt>
                <c:pt idx="12">
                  <c:v>1.5526774824574823</c:v>
                </c:pt>
                <c:pt idx="13">
                  <c:v>1.5222706450461103</c:v>
                </c:pt>
                <c:pt idx="14">
                  <c:v>1.5267320792476642</c:v>
                </c:pt>
                <c:pt idx="15">
                  <c:v>1.5149272216073029</c:v>
                </c:pt>
                <c:pt idx="16">
                  <c:v>1.6308194344973164</c:v>
                </c:pt>
                <c:pt idx="17">
                  <c:v>1.614732716348467</c:v>
                </c:pt>
                <c:pt idx="18">
                  <c:v>1.6148648378176491</c:v>
                </c:pt>
                <c:pt idx="19">
                  <c:v>1.5896876782085412</c:v>
                </c:pt>
                <c:pt idx="20">
                  <c:v>1.6581670795854</c:v>
                </c:pt>
                <c:pt idx="21">
                  <c:v>1.6340597272893003</c:v>
                </c:pt>
                <c:pt idx="22">
                  <c:v>1.6445702963326485</c:v>
                </c:pt>
                <c:pt idx="23">
                  <c:v>1.579077161200801</c:v>
                </c:pt>
                <c:pt idx="24">
                  <c:v>1.5394495756366902</c:v>
                </c:pt>
                <c:pt idx="25">
                  <c:v>1.49757396758183</c:v>
                </c:pt>
              </c:numCache>
            </c:numRef>
          </c:val>
          <c:smooth val="0"/>
          <c:extLst>
            <c:ext xmlns:c16="http://schemas.microsoft.com/office/drawing/2014/chart" uri="{C3380CC4-5D6E-409C-BE32-E72D297353CC}">
              <c16:uniqueId val="{00000000-31CA-4C09-ABF4-3F923B75E32E}"/>
            </c:ext>
          </c:extLst>
        </c:ser>
        <c:ser>
          <c:idx val="1"/>
          <c:order val="1"/>
          <c:tx>
            <c:strRef>
              <c:f>'24.'!$C$7</c:f>
              <c:strCache>
                <c:ptCount val="1"/>
                <c:pt idx="0">
                  <c:v>Andel problemlån</c:v>
                </c:pt>
              </c:strCache>
            </c:strRef>
          </c:tx>
          <c:spPr>
            <a:ln w="38100" cap="sq">
              <a:solidFill>
                <a:srgbClr val="F8971D"/>
              </a:solidFill>
              <a:prstDash val="solid"/>
              <a:round/>
            </a:ln>
            <a:effectLst/>
          </c:spPr>
          <c:marker>
            <c:symbol val="none"/>
          </c:marker>
          <c:cat>
            <c:numRef>
              <c:f>'24.'!$A$8:$A$33</c:f>
              <c:numCache>
                <c:formatCode>mmm\-yy</c:formatCode>
                <c:ptCount val="26"/>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numCache>
            </c:numRef>
          </c:cat>
          <c:val>
            <c:numRef>
              <c:f>'24.'!$C$8:$C$33</c:f>
              <c:numCache>
                <c:formatCode>0.0</c:formatCode>
                <c:ptCount val="26"/>
                <c:pt idx="0">
                  <c:v>0.8536825768732399</c:v>
                </c:pt>
                <c:pt idx="1">
                  <c:v>0.83183036685393219</c:v>
                </c:pt>
                <c:pt idx="2">
                  <c:v>0.78667814296220806</c:v>
                </c:pt>
                <c:pt idx="3">
                  <c:v>0.68284018551053216</c:v>
                </c:pt>
                <c:pt idx="4">
                  <c:v>0.62031217049482368</c:v>
                </c:pt>
                <c:pt idx="5">
                  <c:v>0.52250950715066846</c:v>
                </c:pt>
                <c:pt idx="6">
                  <c:v>0.51244621529992063</c:v>
                </c:pt>
                <c:pt idx="7">
                  <c:v>0.56147031445944207</c:v>
                </c:pt>
                <c:pt idx="8">
                  <c:v>0.55641649217585143</c:v>
                </c:pt>
                <c:pt idx="9">
                  <c:v>0.48471885984303692</c:v>
                </c:pt>
                <c:pt idx="10">
                  <c:v>0.44754442303849729</c:v>
                </c:pt>
                <c:pt idx="11">
                  <c:v>0.4167292631423703</c:v>
                </c:pt>
                <c:pt idx="12">
                  <c:v>0.57327857442131325</c:v>
                </c:pt>
                <c:pt idx="13">
                  <c:v>0.56282985702825294</c:v>
                </c:pt>
                <c:pt idx="14">
                  <c:v>0.59599296375193445</c:v>
                </c:pt>
                <c:pt idx="15">
                  <c:v>0.47600816972381893</c:v>
                </c:pt>
                <c:pt idx="16">
                  <c:v>0.44944401196395334</c:v>
                </c:pt>
                <c:pt idx="17">
                  <c:v>0.51427743250376601</c:v>
                </c:pt>
                <c:pt idx="18">
                  <c:v>0.54618409502039111</c:v>
                </c:pt>
                <c:pt idx="19">
                  <c:v>0.42052677119988369</c:v>
                </c:pt>
                <c:pt idx="20">
                  <c:v>0.59156785536365297</c:v>
                </c:pt>
                <c:pt idx="21">
                  <c:v>0.52105827669289895</c:v>
                </c:pt>
                <c:pt idx="22">
                  <c:v>0.49170384624122015</c:v>
                </c:pt>
                <c:pt idx="23">
                  <c:v>0.44912602054305178</c:v>
                </c:pt>
                <c:pt idx="24">
                  <c:v>0.44152079481346695</c:v>
                </c:pt>
                <c:pt idx="25">
                  <c:v>0.41871975507196801</c:v>
                </c:pt>
              </c:numCache>
            </c:numRef>
          </c:val>
          <c:smooth val="0"/>
          <c:extLst>
            <c:ext xmlns:c16="http://schemas.microsoft.com/office/drawing/2014/chart" uri="{C3380CC4-5D6E-409C-BE32-E72D297353CC}">
              <c16:uniqueId val="{00000001-31CA-4C09-ABF4-3F923B75E32E}"/>
            </c:ext>
          </c:extLst>
        </c:ser>
        <c:dLbls>
          <c:showLegendKey val="0"/>
          <c:showVal val="0"/>
          <c:showCatName val="0"/>
          <c:showSerName val="0"/>
          <c:showPercent val="0"/>
          <c:showBubbleSize val="0"/>
        </c:dLbls>
        <c:smooth val="0"/>
        <c:axId val="517726632"/>
        <c:axId val="517737456"/>
      </c:lineChart>
      <c:dateAx>
        <c:axId val="517726632"/>
        <c:scaling>
          <c:orientation val="minMax"/>
        </c:scaling>
        <c:delete val="0"/>
        <c:axPos val="b"/>
        <c:numFmt formatCode="yyyy;@" sourceLinked="0"/>
        <c:majorTickMark val="out"/>
        <c:minorTickMark val="none"/>
        <c:tickLblPos val="nextTo"/>
        <c:spPr>
          <a:noFill/>
          <a:ln w="9525" cap="flat" cmpd="sng" algn="ctr">
            <a:solidFill>
              <a:srgbClr val="A4A4A4"/>
            </a:solidFill>
            <a:round/>
          </a:ln>
          <a:effectLst/>
        </c:spPr>
        <c:txPr>
          <a:bodyPr rot="0" spcFirstLastPara="1" vertOverflow="ellipsis"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1.0000000000000002E+20"/>
        <c:auto val="1"/>
        <c:lblOffset val="0"/>
        <c:baseTimeUnit val="months"/>
        <c:majorUnit val="12"/>
        <c:majorTimeUnit val="months"/>
        <c:minorUnit val="1"/>
        <c:minorTimeUnit val="months"/>
      </c:dateAx>
      <c:valAx>
        <c:axId val="517737456"/>
        <c:scaling>
          <c:orientation val="minMax"/>
          <c:max val="2.5"/>
          <c:min val="0"/>
        </c:scaling>
        <c:delete val="0"/>
        <c:axPos val="l"/>
        <c:majorGridlines>
          <c:spPr>
            <a:ln w="9525" cap="flat" cmpd="sng" algn="ctr">
              <a:solidFill>
                <a:srgbClr val="A4A4A4"/>
              </a:solidFill>
              <a:round/>
            </a:ln>
            <a:effectLst/>
          </c:spPr>
        </c:majorGridlines>
        <c:numFmt formatCode="0.0" sourceLinked="1"/>
        <c:majorTickMark val="none"/>
        <c:minorTickMark val="none"/>
        <c:tickLblPos val="nextTo"/>
        <c:spPr>
          <a:noFill/>
          <a:ln>
            <a:solidFill>
              <a:srgbClr val="A4A4A4"/>
            </a:solidFill>
          </a:ln>
          <a:effectLst/>
        </c:spPr>
        <c:txPr>
          <a:bodyPr rot="-6000000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midCat"/>
        <c:majorUnit val="0.5"/>
      </c:valAx>
      <c:spPr>
        <a:noFill/>
        <a:ln>
          <a:solidFill>
            <a:srgbClr val="A4A4A4"/>
          </a:solidFill>
        </a:ln>
        <a:effectLst/>
      </c:spPr>
    </c:plotArea>
    <c:legend>
      <c:legendPos val="b"/>
      <c:layout>
        <c:manualLayout>
          <c:xMode val="edge"/>
          <c:yMode val="edge"/>
          <c:x val="0.12425356030176131"/>
          <c:y val="0.90968749592584386"/>
          <c:w val="0.75149277580522778"/>
          <c:h val="5.7197762799368994E-2"/>
        </c:manualLayout>
      </c:layout>
      <c:overlay val="0"/>
      <c:spPr>
        <a:noFill/>
        <a:ln>
          <a:noFill/>
        </a:ln>
        <a:effectLst/>
      </c:spPr>
      <c:txPr>
        <a:bodyPr rot="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1600" b="1">
          <a:latin typeface="Arial" panose="020B0604020202020204" pitchFamily="34" charset="0"/>
          <a:cs typeface="Arial" panose="020B0604020202020204" pitchFamily="34" charset="0"/>
        </a:defRPr>
      </a:pPr>
      <a:endParaRPr lang="sv-SE"/>
    </a:p>
  </c:txPr>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4.6576730418943536E-2"/>
          <c:y val="6.0319865319865308E-2"/>
          <c:w val="0.94310906193078325"/>
          <c:h val="0.75353123954299939"/>
        </c:manualLayout>
      </c:layout>
      <c:lineChart>
        <c:grouping val="standard"/>
        <c:varyColors val="0"/>
        <c:ser>
          <c:idx val="0"/>
          <c:order val="0"/>
          <c:tx>
            <c:strRef>
              <c:f>'25.'!$B$7</c:f>
              <c:strCache>
                <c:ptCount val="1"/>
                <c:pt idx="0">
                  <c:v>Avkastning på eget kapital</c:v>
                </c:pt>
              </c:strCache>
            </c:strRef>
          </c:tx>
          <c:spPr>
            <a:ln w="38100" cap="sq">
              <a:solidFill>
                <a:srgbClr val="006A7D"/>
              </a:solidFill>
              <a:prstDash val="solid"/>
              <a:round/>
            </a:ln>
            <a:effectLst/>
          </c:spPr>
          <c:marker>
            <c:symbol val="none"/>
          </c:marker>
          <c:cat>
            <c:numRef>
              <c:f>'25.'!$A$8:$A$33</c:f>
              <c:numCache>
                <c:formatCode>mmm\-yy</c:formatCode>
                <c:ptCount val="26"/>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numCache>
            </c:numRef>
          </c:cat>
          <c:val>
            <c:numRef>
              <c:f>'25.'!$B$8:$B$33</c:f>
              <c:numCache>
                <c:formatCode>0</c:formatCode>
                <c:ptCount val="26"/>
                <c:pt idx="0">
                  <c:v>17.557263279771629</c:v>
                </c:pt>
                <c:pt idx="1">
                  <c:v>16.104193564693571</c:v>
                </c:pt>
                <c:pt idx="2">
                  <c:v>15.693765901346815</c:v>
                </c:pt>
                <c:pt idx="3">
                  <c:v>15.305402864210915</c:v>
                </c:pt>
                <c:pt idx="4">
                  <c:v>14.855663687883775</c:v>
                </c:pt>
                <c:pt idx="5">
                  <c:v>15.028070192670492</c:v>
                </c:pt>
                <c:pt idx="6">
                  <c:v>14.85190123336386</c:v>
                </c:pt>
                <c:pt idx="7">
                  <c:v>13.471424427376816</c:v>
                </c:pt>
                <c:pt idx="8">
                  <c:v>14.754355931414898</c:v>
                </c:pt>
                <c:pt idx="9">
                  <c:v>16.819441917717342</c:v>
                </c:pt>
                <c:pt idx="10">
                  <c:v>15.8376107548789</c:v>
                </c:pt>
                <c:pt idx="11">
                  <c:v>15.121933337553751</c:v>
                </c:pt>
                <c:pt idx="12">
                  <c:v>12.516876832402316</c:v>
                </c:pt>
                <c:pt idx="13">
                  <c:v>11.459083959658939</c:v>
                </c:pt>
                <c:pt idx="14">
                  <c:v>11.832051234754806</c:v>
                </c:pt>
                <c:pt idx="15">
                  <c:v>10.352434149054506</c:v>
                </c:pt>
                <c:pt idx="16">
                  <c:v>7.7478122776495795</c:v>
                </c:pt>
                <c:pt idx="17">
                  <c:v>9.4409355793752372</c:v>
                </c:pt>
                <c:pt idx="18">
                  <c:v>7.8938516978996978</c:v>
                </c:pt>
                <c:pt idx="19">
                  <c:v>5.3354271831710447</c:v>
                </c:pt>
                <c:pt idx="20">
                  <c:v>-2.5366618084605692</c:v>
                </c:pt>
                <c:pt idx="21">
                  <c:v>0.63267187201092268</c:v>
                </c:pt>
                <c:pt idx="22">
                  <c:v>2.3379934352239133</c:v>
                </c:pt>
                <c:pt idx="23">
                  <c:v>1.4376296634160168</c:v>
                </c:pt>
                <c:pt idx="24">
                  <c:v>0.13121383220672855</c:v>
                </c:pt>
                <c:pt idx="25">
                  <c:v>0.16308957730279641</c:v>
                </c:pt>
              </c:numCache>
            </c:numRef>
          </c:val>
          <c:smooth val="0"/>
          <c:extLst>
            <c:ext xmlns:c16="http://schemas.microsoft.com/office/drawing/2014/chart" uri="{C3380CC4-5D6E-409C-BE32-E72D297353CC}">
              <c16:uniqueId val="{00000000-DD3B-45D1-9EE0-ED892577CF90}"/>
            </c:ext>
          </c:extLst>
        </c:ser>
        <c:ser>
          <c:idx val="1"/>
          <c:order val="1"/>
          <c:tx>
            <c:strRef>
              <c:f>'25.'!$C$7</c:f>
              <c:strCache>
                <c:ptCount val="1"/>
                <c:pt idx="0">
                  <c:v>Avkastning på eget kapital, glidande medelvärde</c:v>
                </c:pt>
              </c:strCache>
            </c:strRef>
          </c:tx>
          <c:spPr>
            <a:ln w="38100" cap="rnd">
              <a:solidFill>
                <a:srgbClr val="006A7D"/>
              </a:solidFill>
              <a:prstDash val="dash"/>
              <a:round/>
            </a:ln>
            <a:effectLst/>
          </c:spPr>
          <c:marker>
            <c:symbol val="none"/>
          </c:marker>
          <c:cat>
            <c:numRef>
              <c:f>'25.'!$A$8:$A$33</c:f>
              <c:numCache>
                <c:formatCode>mmm\-yy</c:formatCode>
                <c:ptCount val="26"/>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numCache>
            </c:numRef>
          </c:cat>
          <c:val>
            <c:numRef>
              <c:f>'25.'!$C$8:$C$33</c:f>
              <c:numCache>
                <c:formatCode>0</c:formatCode>
                <c:ptCount val="26"/>
                <c:pt idx="0">
                  <c:v>13.156014132488453</c:v>
                </c:pt>
                <c:pt idx="1">
                  <c:v>14.437280292447221</c:v>
                </c:pt>
                <c:pt idx="2">
                  <c:v>15.431460037424714</c:v>
                </c:pt>
                <c:pt idx="3">
                  <c:v>16.16515640250573</c:v>
                </c:pt>
                <c:pt idx="4">
                  <c:v>15.489756504533769</c:v>
                </c:pt>
                <c:pt idx="5">
                  <c:v>15.220725661527998</c:v>
                </c:pt>
                <c:pt idx="6">
                  <c:v>15.01025949453226</c:v>
                </c:pt>
                <c:pt idx="7">
                  <c:v>14.551764885323736</c:v>
                </c:pt>
                <c:pt idx="8">
                  <c:v>14.526437946206517</c:v>
                </c:pt>
                <c:pt idx="9">
                  <c:v>14.974280877468226</c:v>
                </c:pt>
                <c:pt idx="10">
                  <c:v>15.220708257846988</c:v>
                </c:pt>
                <c:pt idx="11">
                  <c:v>15.633335485391223</c:v>
                </c:pt>
                <c:pt idx="12">
                  <c:v>15.073965710638076</c:v>
                </c:pt>
                <c:pt idx="13">
                  <c:v>13.733876221123476</c:v>
                </c:pt>
                <c:pt idx="14">
                  <c:v>12.732486341092454</c:v>
                </c:pt>
                <c:pt idx="15">
                  <c:v>11.540111543967642</c:v>
                </c:pt>
                <c:pt idx="16">
                  <c:v>10.347845405279458</c:v>
                </c:pt>
                <c:pt idx="17">
                  <c:v>9.8433083102085313</c:v>
                </c:pt>
                <c:pt idx="18">
                  <c:v>8.8587584259947558</c:v>
                </c:pt>
                <c:pt idx="19">
                  <c:v>7.6045066845238889</c:v>
                </c:pt>
                <c:pt idx="20">
                  <c:v>5.0333881629963528</c:v>
                </c:pt>
                <c:pt idx="21">
                  <c:v>2.8313222361552746</c:v>
                </c:pt>
                <c:pt idx="22">
                  <c:v>1.4423576704863279</c:v>
                </c:pt>
                <c:pt idx="23">
                  <c:v>0.46790829054757094</c:v>
                </c:pt>
                <c:pt idx="24">
                  <c:v>1.1348772007143955</c:v>
                </c:pt>
                <c:pt idx="25">
                  <c:v>1.0174816270373639</c:v>
                </c:pt>
              </c:numCache>
            </c:numRef>
          </c:val>
          <c:smooth val="0"/>
          <c:extLst>
            <c:ext xmlns:c16="http://schemas.microsoft.com/office/drawing/2014/chart" uri="{C3380CC4-5D6E-409C-BE32-E72D297353CC}">
              <c16:uniqueId val="{00000001-DD3B-45D1-9EE0-ED892577CF90}"/>
            </c:ext>
          </c:extLst>
        </c:ser>
        <c:dLbls>
          <c:showLegendKey val="0"/>
          <c:showVal val="0"/>
          <c:showCatName val="0"/>
          <c:showSerName val="0"/>
          <c:showPercent val="0"/>
          <c:showBubbleSize val="0"/>
        </c:dLbls>
        <c:smooth val="0"/>
        <c:axId val="517726632"/>
        <c:axId val="517737456"/>
      </c:lineChart>
      <c:dateAx>
        <c:axId val="517726632"/>
        <c:scaling>
          <c:orientation val="minMax"/>
        </c:scaling>
        <c:delete val="0"/>
        <c:axPos val="b"/>
        <c:numFmt formatCode="yyyy;@" sourceLinked="0"/>
        <c:majorTickMark val="out"/>
        <c:minorTickMark val="none"/>
        <c:tickLblPos val="nextTo"/>
        <c:spPr>
          <a:noFill/>
          <a:ln w="9525" cap="flat" cmpd="sng" algn="ctr">
            <a:solidFill>
              <a:srgbClr val="A4A4A4"/>
            </a:solidFill>
            <a:round/>
          </a:ln>
          <a:effectLst/>
        </c:spPr>
        <c:txPr>
          <a:bodyPr rot="0" spcFirstLastPara="1" vertOverflow="ellipsis"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1.0000000000000002E+20"/>
        <c:auto val="1"/>
        <c:lblOffset val="0"/>
        <c:baseTimeUnit val="months"/>
        <c:majorUnit val="12"/>
        <c:majorTimeUnit val="months"/>
        <c:minorUnit val="1"/>
        <c:minorTimeUnit val="months"/>
      </c:dateAx>
      <c:valAx>
        <c:axId val="517737456"/>
        <c:scaling>
          <c:orientation val="minMax"/>
          <c:min val="-5"/>
        </c:scaling>
        <c:delete val="0"/>
        <c:axPos val="l"/>
        <c:majorGridlines>
          <c:spPr>
            <a:ln w="9525" cap="flat" cmpd="sng" algn="ctr">
              <a:solidFill>
                <a:srgbClr val="A4A4A4"/>
              </a:solidFill>
              <a:round/>
            </a:ln>
            <a:effectLst/>
          </c:spPr>
        </c:majorGridlines>
        <c:numFmt formatCode="0" sourceLinked="1"/>
        <c:majorTickMark val="none"/>
        <c:minorTickMark val="none"/>
        <c:tickLblPos val="nextTo"/>
        <c:spPr>
          <a:noFill/>
          <a:ln>
            <a:solidFill>
              <a:srgbClr val="A4A4A4"/>
            </a:solidFill>
          </a:ln>
          <a:effectLst/>
        </c:spPr>
        <c:txPr>
          <a:bodyPr rot="-6000000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midCat"/>
      </c:valAx>
      <c:spPr>
        <a:noFill/>
        <a:ln>
          <a:solidFill>
            <a:srgbClr val="A4A4A4"/>
          </a:solidFill>
        </a:ln>
        <a:effectLst/>
      </c:spPr>
    </c:plotArea>
    <c:legend>
      <c:legendPos val="b"/>
      <c:layout/>
      <c:overlay val="0"/>
      <c:spPr>
        <a:noFill/>
        <a:ln>
          <a:noFill/>
        </a:ln>
        <a:effectLst/>
      </c:spPr>
      <c:txPr>
        <a:bodyPr rot="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1600" b="1">
          <a:latin typeface="Arial" panose="020B0604020202020204" pitchFamily="34" charset="0"/>
          <a:cs typeface="Arial" panose="020B0604020202020204" pitchFamily="34" charset="0"/>
        </a:defRPr>
      </a:pPr>
      <a:endParaRPr lang="sv-SE"/>
    </a:p>
  </c:txPr>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6.1612404780514732E-2"/>
          <c:y val="6.4891668729048085E-2"/>
          <c:w val="0.94310906193078325"/>
          <c:h val="0.75353124999999999"/>
        </c:manualLayout>
      </c:layout>
      <c:lineChart>
        <c:grouping val="standard"/>
        <c:varyColors val="0"/>
        <c:ser>
          <c:idx val="0"/>
          <c:order val="0"/>
          <c:tx>
            <c:strRef>
              <c:f>'26.'!$B$7</c:f>
              <c:strCache>
                <c:ptCount val="1"/>
                <c:pt idx="0">
                  <c:v>Totalt</c:v>
                </c:pt>
              </c:strCache>
            </c:strRef>
          </c:tx>
          <c:spPr>
            <a:ln w="38100" cap="sq">
              <a:solidFill>
                <a:srgbClr val="006A7D"/>
              </a:solidFill>
              <a:prstDash val="solid"/>
              <a:round/>
            </a:ln>
            <a:effectLst/>
          </c:spPr>
          <c:marker>
            <c:symbol val="none"/>
          </c:marker>
          <c:cat>
            <c:numRef>
              <c:f>'26.'!$A$8:$A$33</c:f>
              <c:numCache>
                <c:formatCode>mmm\-yy</c:formatCode>
                <c:ptCount val="26"/>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numCache>
            </c:numRef>
          </c:cat>
          <c:val>
            <c:numRef>
              <c:f>'26.'!$B$8:$B$33</c:f>
              <c:numCache>
                <c:formatCode>#,##0</c:formatCode>
                <c:ptCount val="26"/>
                <c:pt idx="0">
                  <c:v>58.086640795859005</c:v>
                </c:pt>
                <c:pt idx="1">
                  <c:v>60.012899211521805</c:v>
                </c:pt>
                <c:pt idx="2">
                  <c:v>61.876578958716507</c:v>
                </c:pt>
                <c:pt idx="3">
                  <c:v>68.559451547150701</c:v>
                </c:pt>
                <c:pt idx="4">
                  <c:v>70.718412296922693</c:v>
                </c:pt>
                <c:pt idx="5">
                  <c:v>74.085208014000912</c:v>
                </c:pt>
                <c:pt idx="6">
                  <c:v>78.132886144097796</c:v>
                </c:pt>
                <c:pt idx="7">
                  <c:v>82.329246040063992</c:v>
                </c:pt>
                <c:pt idx="8">
                  <c:v>75.823744419037993</c:v>
                </c:pt>
                <c:pt idx="9">
                  <c:v>91.7769812382124</c:v>
                </c:pt>
                <c:pt idx="10">
                  <c:v>100.4923542155573</c:v>
                </c:pt>
                <c:pt idx="11">
                  <c:v>107.13306435804969</c:v>
                </c:pt>
                <c:pt idx="12">
                  <c:v>108.00534551321482</c:v>
                </c:pt>
                <c:pt idx="13">
                  <c:v>114.32543981279879</c:v>
                </c:pt>
                <c:pt idx="14">
                  <c:v>124.29794404425492</c:v>
                </c:pt>
                <c:pt idx="15">
                  <c:v>131.87082863558061</c:v>
                </c:pt>
                <c:pt idx="16">
                  <c:v>137.33555936258139</c:v>
                </c:pt>
                <c:pt idx="17">
                  <c:v>146.3046532001145</c:v>
                </c:pt>
                <c:pt idx="18" formatCode="0">
                  <c:v>152.66317669743941</c:v>
                </c:pt>
                <c:pt idx="19" formatCode="0">
                  <c:v>164.79156630927613</c:v>
                </c:pt>
                <c:pt idx="20" formatCode="0">
                  <c:v>159.97347672279599</c:v>
                </c:pt>
                <c:pt idx="21" formatCode="0">
                  <c:v>168.87315185539273</c:v>
                </c:pt>
                <c:pt idx="22" formatCode="0">
                  <c:v>170.74053819876528</c:v>
                </c:pt>
                <c:pt idx="23" formatCode="0">
                  <c:v>154.58098299758007</c:v>
                </c:pt>
                <c:pt idx="24" formatCode="0">
                  <c:v>168.2387428853188</c:v>
                </c:pt>
                <c:pt idx="25" formatCode="0">
                  <c:v>207.1020171916455</c:v>
                </c:pt>
              </c:numCache>
            </c:numRef>
          </c:val>
          <c:smooth val="0"/>
          <c:extLst>
            <c:ext xmlns:c16="http://schemas.microsoft.com/office/drawing/2014/chart" uri="{C3380CC4-5D6E-409C-BE32-E72D297353CC}">
              <c16:uniqueId val="{00000000-7851-4FB6-8994-EB2D09A93BA2}"/>
            </c:ext>
          </c:extLst>
        </c:ser>
        <c:ser>
          <c:idx val="1"/>
          <c:order val="1"/>
          <c:tx>
            <c:strRef>
              <c:f>'26.'!$C$7</c:f>
              <c:strCache>
                <c:ptCount val="1"/>
                <c:pt idx="0">
                  <c:v>Företag</c:v>
                </c:pt>
              </c:strCache>
            </c:strRef>
          </c:tx>
          <c:spPr>
            <a:ln w="38100" cap="sq">
              <a:solidFill>
                <a:srgbClr val="6E2B62"/>
              </a:solidFill>
              <a:prstDash val="solid"/>
              <a:round/>
            </a:ln>
            <a:effectLst/>
          </c:spPr>
          <c:marker>
            <c:symbol val="none"/>
          </c:marker>
          <c:cat>
            <c:numRef>
              <c:f>'26.'!$A$8:$A$33</c:f>
              <c:numCache>
                <c:formatCode>mmm\-yy</c:formatCode>
                <c:ptCount val="26"/>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numCache>
            </c:numRef>
          </c:cat>
          <c:val>
            <c:numRef>
              <c:f>'26.'!$C$8:$C$33</c:f>
              <c:numCache>
                <c:formatCode>#,##0</c:formatCode>
                <c:ptCount val="26"/>
                <c:pt idx="0">
                  <c:v>3.97957363031</c:v>
                </c:pt>
                <c:pt idx="1">
                  <c:v>4.00632967612</c:v>
                </c:pt>
                <c:pt idx="2">
                  <c:v>4.2790924811498998</c:v>
                </c:pt>
                <c:pt idx="3">
                  <c:v>5.1244768482727006</c:v>
                </c:pt>
                <c:pt idx="4">
                  <c:v>6.2213147938540994</c:v>
                </c:pt>
                <c:pt idx="5">
                  <c:v>7.3052946178428</c:v>
                </c:pt>
                <c:pt idx="6">
                  <c:v>6.9147339669702017</c:v>
                </c:pt>
                <c:pt idx="7">
                  <c:v>7.6070815442546005</c:v>
                </c:pt>
                <c:pt idx="8">
                  <c:v>8.2964614236413006</c:v>
                </c:pt>
                <c:pt idx="9">
                  <c:v>9.4910163448162006</c:v>
                </c:pt>
                <c:pt idx="10">
                  <c:v>10.1684975934399</c:v>
                </c:pt>
                <c:pt idx="11">
                  <c:v>12.2329760557996</c:v>
                </c:pt>
                <c:pt idx="12">
                  <c:v>11.960794302617698</c:v>
                </c:pt>
                <c:pt idx="13">
                  <c:v>12.8655941890904</c:v>
                </c:pt>
                <c:pt idx="14">
                  <c:v>18.979339939583401</c:v>
                </c:pt>
                <c:pt idx="15">
                  <c:v>19.9279222890341</c:v>
                </c:pt>
                <c:pt idx="16">
                  <c:v>20.847609854293701</c:v>
                </c:pt>
                <c:pt idx="17">
                  <c:v>22.437313993450502</c:v>
                </c:pt>
                <c:pt idx="18" formatCode="0">
                  <c:v>23.771866843466601</c:v>
                </c:pt>
                <c:pt idx="19" formatCode="0">
                  <c:v>24.168312952906998</c:v>
                </c:pt>
                <c:pt idx="20" formatCode="0">
                  <c:v>24.508505859635598</c:v>
                </c:pt>
                <c:pt idx="21" formatCode="0">
                  <c:v>24.107645960998802</c:v>
                </c:pt>
                <c:pt idx="22" formatCode="0">
                  <c:v>25.226715830405702</c:v>
                </c:pt>
                <c:pt idx="23" formatCode="0">
                  <c:v>27.346181905804595</c:v>
                </c:pt>
                <c:pt idx="24" formatCode="0">
                  <c:v>28.273827232896796</c:v>
                </c:pt>
                <c:pt idx="25" formatCode="0">
                  <c:v>29.960962621272898</c:v>
                </c:pt>
              </c:numCache>
            </c:numRef>
          </c:val>
          <c:smooth val="0"/>
          <c:extLst>
            <c:ext xmlns:c16="http://schemas.microsoft.com/office/drawing/2014/chart" uri="{C3380CC4-5D6E-409C-BE32-E72D297353CC}">
              <c16:uniqueId val="{00000001-7851-4FB6-8994-EB2D09A93BA2}"/>
            </c:ext>
          </c:extLst>
        </c:ser>
        <c:ser>
          <c:idx val="2"/>
          <c:order val="2"/>
          <c:tx>
            <c:strRef>
              <c:f>'26.'!$D$7</c:f>
              <c:strCache>
                <c:ptCount val="1"/>
                <c:pt idx="0">
                  <c:v>Hushåll - Konsumtionskrediter</c:v>
                </c:pt>
              </c:strCache>
            </c:strRef>
          </c:tx>
          <c:spPr>
            <a:ln w="38100" cap="rnd">
              <a:solidFill>
                <a:srgbClr val="F7EA48"/>
              </a:solidFill>
              <a:prstDash val="solid"/>
              <a:round/>
            </a:ln>
            <a:effectLst/>
          </c:spPr>
          <c:marker>
            <c:symbol val="none"/>
          </c:marker>
          <c:cat>
            <c:numRef>
              <c:f>'26.'!$A$8:$A$33</c:f>
              <c:numCache>
                <c:formatCode>mmm\-yy</c:formatCode>
                <c:ptCount val="26"/>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numCache>
            </c:numRef>
          </c:cat>
          <c:val>
            <c:numRef>
              <c:f>'26.'!$D$8:$D$33</c:f>
              <c:numCache>
                <c:formatCode>#,##0</c:formatCode>
                <c:ptCount val="26"/>
                <c:pt idx="0">
                  <c:v>53.133670209789301</c:v>
                </c:pt>
                <c:pt idx="1">
                  <c:v>55.023823534436907</c:v>
                </c:pt>
                <c:pt idx="2">
                  <c:v>56.530074230383192</c:v>
                </c:pt>
                <c:pt idx="3">
                  <c:v>62.352216799928904</c:v>
                </c:pt>
                <c:pt idx="4">
                  <c:v>63.390790664568101</c:v>
                </c:pt>
                <c:pt idx="5">
                  <c:v>66.167535538702296</c:v>
                </c:pt>
                <c:pt idx="6">
                  <c:v>70.578643524081485</c:v>
                </c:pt>
                <c:pt idx="7">
                  <c:v>74.039918221325593</c:v>
                </c:pt>
                <c:pt idx="8">
                  <c:v>66.826620358237193</c:v>
                </c:pt>
                <c:pt idx="9">
                  <c:v>81.5615018280306</c:v>
                </c:pt>
                <c:pt idx="10">
                  <c:v>89.564789360846106</c:v>
                </c:pt>
                <c:pt idx="11">
                  <c:v>94.1287216753541</c:v>
                </c:pt>
                <c:pt idx="12">
                  <c:v>95.241697806514907</c:v>
                </c:pt>
                <c:pt idx="13">
                  <c:v>100.6462092972767</c:v>
                </c:pt>
                <c:pt idx="14">
                  <c:v>104.43181512235971</c:v>
                </c:pt>
                <c:pt idx="15">
                  <c:v>110.91439846063079</c:v>
                </c:pt>
                <c:pt idx="16">
                  <c:v>115.27342023493811</c:v>
                </c:pt>
                <c:pt idx="17">
                  <c:v>122.5147557135335</c:v>
                </c:pt>
                <c:pt idx="18" formatCode="0">
                  <c:v>127.22011921979052</c:v>
                </c:pt>
                <c:pt idx="19" formatCode="0">
                  <c:v>138.7962066816938</c:v>
                </c:pt>
                <c:pt idx="20" formatCode="0">
                  <c:v>133.53783652497779</c:v>
                </c:pt>
                <c:pt idx="21" formatCode="0">
                  <c:v>142.63732390509773</c:v>
                </c:pt>
                <c:pt idx="22" formatCode="0">
                  <c:v>143.19738928704126</c:v>
                </c:pt>
                <c:pt idx="23" formatCode="0">
                  <c:v>124.6556068892063</c:v>
                </c:pt>
                <c:pt idx="24" formatCode="0">
                  <c:v>137.15625300085301</c:v>
                </c:pt>
                <c:pt idx="25" formatCode="0">
                  <c:v>166.19328438656237</c:v>
                </c:pt>
              </c:numCache>
            </c:numRef>
          </c:val>
          <c:smooth val="0"/>
          <c:extLst>
            <c:ext xmlns:c16="http://schemas.microsoft.com/office/drawing/2014/chart" uri="{C3380CC4-5D6E-409C-BE32-E72D297353CC}">
              <c16:uniqueId val="{00000002-7851-4FB6-8994-EB2D09A93BA2}"/>
            </c:ext>
          </c:extLst>
        </c:ser>
        <c:dLbls>
          <c:showLegendKey val="0"/>
          <c:showVal val="0"/>
          <c:showCatName val="0"/>
          <c:showSerName val="0"/>
          <c:showPercent val="0"/>
          <c:showBubbleSize val="0"/>
        </c:dLbls>
        <c:smooth val="0"/>
        <c:axId val="517726632"/>
        <c:axId val="517737456"/>
      </c:lineChart>
      <c:dateAx>
        <c:axId val="517726632"/>
        <c:scaling>
          <c:orientation val="minMax"/>
        </c:scaling>
        <c:delete val="0"/>
        <c:axPos val="b"/>
        <c:numFmt formatCode="yyyy;@" sourceLinked="0"/>
        <c:majorTickMark val="out"/>
        <c:minorTickMark val="none"/>
        <c:tickLblPos val="nextTo"/>
        <c:spPr>
          <a:noFill/>
          <a:ln w="9525" cap="flat" cmpd="sng" algn="ctr">
            <a:solidFill>
              <a:srgbClr val="A4A4A4"/>
            </a:solidFill>
            <a:round/>
          </a:ln>
          <a:effectLst/>
        </c:spPr>
        <c:txPr>
          <a:bodyPr rot="0" spcFirstLastPara="1" vertOverflow="ellipsis"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1.0000000000000002E+20"/>
        <c:auto val="1"/>
        <c:lblOffset val="0"/>
        <c:baseTimeUnit val="months"/>
        <c:majorUnit val="12"/>
        <c:majorTimeUnit val="months"/>
        <c:minorUnit val="1"/>
        <c:minorTimeUnit val="months"/>
      </c:dateAx>
      <c:valAx>
        <c:axId val="517737456"/>
        <c:scaling>
          <c:orientation val="minMax"/>
        </c:scaling>
        <c:delete val="0"/>
        <c:axPos val="l"/>
        <c:majorGridlines>
          <c:spPr>
            <a:ln w="9525" cap="flat" cmpd="sng" algn="ctr">
              <a:solidFill>
                <a:srgbClr val="A4A4A4"/>
              </a:solidFill>
              <a:round/>
            </a:ln>
            <a:effectLst/>
          </c:spPr>
        </c:majorGridlines>
        <c:numFmt formatCode="#,##0" sourceLinked="1"/>
        <c:majorTickMark val="none"/>
        <c:minorTickMark val="none"/>
        <c:tickLblPos val="nextTo"/>
        <c:spPr>
          <a:noFill/>
          <a:ln>
            <a:solidFill>
              <a:srgbClr val="A4A4A4"/>
            </a:solidFill>
          </a:ln>
          <a:effectLst/>
        </c:spPr>
        <c:txPr>
          <a:bodyPr rot="-6000000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midCat"/>
      </c:valAx>
      <c:spPr>
        <a:noFill/>
        <a:ln>
          <a:solidFill>
            <a:srgbClr val="A4A4A4"/>
          </a:solidFill>
        </a:ln>
        <a:effectLst/>
      </c:spPr>
    </c:plotArea>
    <c:legend>
      <c:legendPos val="b"/>
      <c:layout>
        <c:manualLayout>
          <c:xMode val="edge"/>
          <c:yMode val="edge"/>
          <c:x val="0.12556916917228003"/>
          <c:y val="0.87215745581441839"/>
          <c:w val="0.75149277580522778"/>
          <c:h val="5.7197762799368994E-2"/>
        </c:manualLayout>
      </c:layout>
      <c:overlay val="0"/>
      <c:spPr>
        <a:noFill/>
        <a:ln>
          <a:noFill/>
        </a:ln>
        <a:effectLst/>
      </c:spPr>
      <c:txPr>
        <a:bodyPr rot="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1600" b="1">
          <a:latin typeface="Arial" panose="020B0604020202020204" pitchFamily="34" charset="0"/>
          <a:cs typeface="Arial" panose="020B0604020202020204" pitchFamily="34" charset="0"/>
        </a:defRPr>
      </a:pPr>
      <a:endParaRPr lang="sv-SE"/>
    </a:p>
  </c:txPr>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4.8686333465412179E-2"/>
          <c:y val="6.0319925928922317E-2"/>
          <c:w val="0.94310906193078325"/>
          <c:h val="0.75353124999999999"/>
        </c:manualLayout>
      </c:layout>
      <c:lineChart>
        <c:grouping val="standard"/>
        <c:varyColors val="0"/>
        <c:ser>
          <c:idx val="2"/>
          <c:order val="0"/>
          <c:tx>
            <c:strRef>
              <c:f>'27.'!$B$7</c:f>
              <c:strCache>
                <c:ptCount val="1"/>
                <c:pt idx="0">
                  <c:v>Räntenettomarginal</c:v>
                </c:pt>
              </c:strCache>
            </c:strRef>
          </c:tx>
          <c:spPr>
            <a:ln w="38100" cap="sq">
              <a:solidFill>
                <a:srgbClr val="006A7D"/>
              </a:solidFill>
              <a:prstDash val="solid"/>
              <a:round/>
            </a:ln>
            <a:effectLst/>
          </c:spPr>
          <c:marker>
            <c:symbol val="none"/>
          </c:marker>
          <c:cat>
            <c:numRef>
              <c:f>'27.'!$A$8:$A$33</c:f>
              <c:numCache>
                <c:formatCode>mmm\-yy</c:formatCode>
                <c:ptCount val="26"/>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numCache>
            </c:numRef>
          </c:cat>
          <c:val>
            <c:numRef>
              <c:f>'27.'!$B$8:$B$33</c:f>
              <c:numCache>
                <c:formatCode>0</c:formatCode>
                <c:ptCount val="26"/>
                <c:pt idx="0">
                  <c:v>7.2331165877606418</c:v>
                </c:pt>
                <c:pt idx="1">
                  <c:v>7.4165120972357386</c:v>
                </c:pt>
                <c:pt idx="2">
                  <c:v>7.4298570094651142</c:v>
                </c:pt>
                <c:pt idx="3">
                  <c:v>7.3931733965588302</c:v>
                </c:pt>
                <c:pt idx="4">
                  <c:v>7.7017924087277816</c:v>
                </c:pt>
                <c:pt idx="5">
                  <c:v>7.5417136495057671</c:v>
                </c:pt>
                <c:pt idx="6">
                  <c:v>7.3627752202904784</c:v>
                </c:pt>
                <c:pt idx="7">
                  <c:v>7.1912955947001551</c:v>
                </c:pt>
                <c:pt idx="8">
                  <c:v>7.5478542050305668</c:v>
                </c:pt>
                <c:pt idx="9">
                  <c:v>7.3499718643235816</c:v>
                </c:pt>
                <c:pt idx="10">
                  <c:v>7.1967406751100249</c:v>
                </c:pt>
                <c:pt idx="11">
                  <c:v>7.0517831934768571</c:v>
                </c:pt>
                <c:pt idx="12">
                  <c:v>7.1860184823921314</c:v>
                </c:pt>
                <c:pt idx="13">
                  <c:v>7.3405739384343693</c:v>
                </c:pt>
                <c:pt idx="14">
                  <c:v>7.0449075218932427</c:v>
                </c:pt>
                <c:pt idx="15">
                  <c:v>6.8280393420883438</c:v>
                </c:pt>
                <c:pt idx="16">
                  <c:v>7.4334177202357532</c:v>
                </c:pt>
                <c:pt idx="17">
                  <c:v>7.2980006802941659</c:v>
                </c:pt>
                <c:pt idx="18">
                  <c:v>6.7210198523084186</c:v>
                </c:pt>
                <c:pt idx="19">
                  <c:v>6.5196227808863663</c:v>
                </c:pt>
                <c:pt idx="20">
                  <c:v>6.4146919276911101</c:v>
                </c:pt>
                <c:pt idx="21">
                  <c:v>6.3700586010622704</c:v>
                </c:pt>
                <c:pt idx="22">
                  <c:v>6.1541084516656603</c:v>
                </c:pt>
                <c:pt idx="23">
                  <c:v>5.9750079643988618</c:v>
                </c:pt>
                <c:pt idx="24">
                  <c:v>5.8265119255733797</c:v>
                </c:pt>
                <c:pt idx="25">
                  <c:v>5.7015448507937201</c:v>
                </c:pt>
              </c:numCache>
            </c:numRef>
          </c:val>
          <c:smooth val="0"/>
          <c:extLst>
            <c:ext xmlns:c16="http://schemas.microsoft.com/office/drawing/2014/chart" uri="{C3380CC4-5D6E-409C-BE32-E72D297353CC}">
              <c16:uniqueId val="{00000000-27C1-4AD4-8609-293EC0088602}"/>
            </c:ext>
          </c:extLst>
        </c:ser>
        <c:ser>
          <c:idx val="1"/>
          <c:order val="1"/>
          <c:tx>
            <c:strRef>
              <c:f>'27.'!$C$7</c:f>
              <c:strCache>
                <c:ptCount val="1"/>
                <c:pt idx="0">
                  <c:v>Andel problemlån</c:v>
                </c:pt>
              </c:strCache>
            </c:strRef>
          </c:tx>
          <c:spPr>
            <a:ln w="38100" cap="sq">
              <a:solidFill>
                <a:srgbClr val="F8971D"/>
              </a:solidFill>
              <a:prstDash val="solid"/>
              <a:round/>
            </a:ln>
            <a:effectLst/>
          </c:spPr>
          <c:marker>
            <c:symbol val="none"/>
          </c:marker>
          <c:cat>
            <c:numRef>
              <c:f>'27.'!$A$8:$A$33</c:f>
              <c:numCache>
                <c:formatCode>mmm\-yy</c:formatCode>
                <c:ptCount val="26"/>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numCache>
            </c:numRef>
          </c:cat>
          <c:val>
            <c:numRef>
              <c:f>'27.'!$C$8:$C$33</c:f>
              <c:numCache>
                <c:formatCode>0</c:formatCode>
                <c:ptCount val="26"/>
                <c:pt idx="0">
                  <c:v>10.561825392329709</c:v>
                </c:pt>
                <c:pt idx="1">
                  <c:v>10.727807522788293</c:v>
                </c:pt>
                <c:pt idx="2">
                  <c:v>10.04244485386339</c:v>
                </c:pt>
                <c:pt idx="3">
                  <c:v>9.5739089600727976</c:v>
                </c:pt>
                <c:pt idx="4">
                  <c:v>9.937676254663355</c:v>
                </c:pt>
                <c:pt idx="5">
                  <c:v>9.993136340702728</c:v>
                </c:pt>
                <c:pt idx="6">
                  <c:v>10.132163249997197</c:v>
                </c:pt>
                <c:pt idx="7">
                  <c:v>9.0681523574025569</c:v>
                </c:pt>
                <c:pt idx="8">
                  <c:v>9.1954373033696477</c:v>
                </c:pt>
                <c:pt idx="9">
                  <c:v>10.145734980697711</c:v>
                </c:pt>
                <c:pt idx="10">
                  <c:v>10.907205257338177</c:v>
                </c:pt>
                <c:pt idx="11">
                  <c:v>10.573486374213291</c:v>
                </c:pt>
                <c:pt idx="12">
                  <c:v>11.304102284670979</c:v>
                </c:pt>
                <c:pt idx="13">
                  <c:v>12.225742378936427</c:v>
                </c:pt>
                <c:pt idx="14">
                  <c:v>10.88935368769822</c:v>
                </c:pt>
                <c:pt idx="15">
                  <c:v>11.420633672044096</c:v>
                </c:pt>
                <c:pt idx="16">
                  <c:v>10.272316093629101</c:v>
                </c:pt>
                <c:pt idx="17">
                  <c:v>11.625516895902708</c:v>
                </c:pt>
                <c:pt idx="18">
                  <c:v>12.35022861321724</c:v>
                </c:pt>
                <c:pt idx="19">
                  <c:v>11.90701259835487</c:v>
                </c:pt>
                <c:pt idx="20">
                  <c:v>13.1778265170619</c:v>
                </c:pt>
                <c:pt idx="21">
                  <c:v>12.910240794453401</c:v>
                </c:pt>
                <c:pt idx="22">
                  <c:v>12.782567371279596</c:v>
                </c:pt>
                <c:pt idx="23">
                  <c:v>11.714682714211577</c:v>
                </c:pt>
                <c:pt idx="24">
                  <c:v>12.154522669012</c:v>
                </c:pt>
                <c:pt idx="25">
                  <c:v>12.255682202345399</c:v>
                </c:pt>
              </c:numCache>
            </c:numRef>
          </c:val>
          <c:smooth val="0"/>
          <c:extLst>
            <c:ext xmlns:c16="http://schemas.microsoft.com/office/drawing/2014/chart" uri="{C3380CC4-5D6E-409C-BE32-E72D297353CC}">
              <c16:uniqueId val="{00000001-27C1-4AD4-8609-293EC0088602}"/>
            </c:ext>
          </c:extLst>
        </c:ser>
        <c:dLbls>
          <c:showLegendKey val="0"/>
          <c:showVal val="0"/>
          <c:showCatName val="0"/>
          <c:showSerName val="0"/>
          <c:showPercent val="0"/>
          <c:showBubbleSize val="0"/>
        </c:dLbls>
        <c:smooth val="0"/>
        <c:axId val="517726632"/>
        <c:axId val="517737456"/>
      </c:lineChart>
      <c:dateAx>
        <c:axId val="517726632"/>
        <c:scaling>
          <c:orientation val="minMax"/>
        </c:scaling>
        <c:delete val="0"/>
        <c:axPos val="b"/>
        <c:numFmt formatCode="yyyy;@" sourceLinked="0"/>
        <c:majorTickMark val="out"/>
        <c:minorTickMark val="none"/>
        <c:tickLblPos val="nextTo"/>
        <c:spPr>
          <a:noFill/>
          <a:ln w="9525" cap="flat" cmpd="sng" algn="ctr">
            <a:solidFill>
              <a:srgbClr val="A4A4A4"/>
            </a:solidFill>
            <a:round/>
          </a:ln>
          <a:effectLst/>
        </c:spPr>
        <c:txPr>
          <a:bodyPr rot="0" spcFirstLastPara="1" vertOverflow="ellipsis"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1.0000000000000002E+20"/>
        <c:auto val="1"/>
        <c:lblOffset val="0"/>
        <c:baseTimeUnit val="months"/>
        <c:majorUnit val="12"/>
        <c:majorTimeUnit val="months"/>
        <c:minorUnit val="1"/>
        <c:minorTimeUnit val="months"/>
      </c:dateAx>
      <c:valAx>
        <c:axId val="517737456"/>
        <c:scaling>
          <c:orientation val="minMax"/>
          <c:max val="15"/>
          <c:min val="5"/>
        </c:scaling>
        <c:delete val="0"/>
        <c:axPos val="l"/>
        <c:majorGridlines>
          <c:spPr>
            <a:ln w="9525" cap="flat" cmpd="sng" algn="ctr">
              <a:solidFill>
                <a:srgbClr val="A4A4A4"/>
              </a:solidFill>
              <a:round/>
            </a:ln>
            <a:effectLst/>
          </c:spPr>
        </c:majorGridlines>
        <c:numFmt formatCode="0" sourceLinked="1"/>
        <c:majorTickMark val="none"/>
        <c:minorTickMark val="none"/>
        <c:tickLblPos val="nextTo"/>
        <c:spPr>
          <a:noFill/>
          <a:ln>
            <a:solidFill>
              <a:srgbClr val="A4A4A4"/>
            </a:solidFill>
          </a:ln>
          <a:effectLst/>
        </c:spPr>
        <c:txPr>
          <a:bodyPr rot="-6000000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midCat"/>
        <c:majorUnit val="2"/>
      </c:valAx>
      <c:spPr>
        <a:noFill/>
        <a:ln>
          <a:solidFill>
            <a:srgbClr val="A4A4A4"/>
          </a:solidFill>
        </a:ln>
        <a:effectLst/>
      </c:spPr>
    </c:plotArea>
    <c:legend>
      <c:legendPos val="b"/>
      <c:layout>
        <c:manualLayout>
          <c:xMode val="edge"/>
          <c:yMode val="edge"/>
          <c:x val="0.12425356030176131"/>
          <c:y val="0.87657275465105666"/>
          <c:w val="0.75149277580522778"/>
          <c:h val="5.7197762799368994E-2"/>
        </c:manualLayout>
      </c:layout>
      <c:overlay val="0"/>
      <c:spPr>
        <a:noFill/>
        <a:ln>
          <a:noFill/>
        </a:ln>
        <a:effectLst/>
      </c:spPr>
      <c:txPr>
        <a:bodyPr rot="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1600" b="1">
          <a:latin typeface="Arial" panose="020B0604020202020204" pitchFamily="34" charset="0"/>
          <a:cs typeface="Arial" panose="020B0604020202020204" pitchFamily="34" charset="0"/>
        </a:defRPr>
      </a:pPr>
      <a:endParaRPr lang="sv-SE"/>
    </a:p>
  </c:txPr>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6.4223463475642464E-2"/>
          <c:y val="6.0319883236637437E-2"/>
          <c:w val="0.94310906193078325"/>
          <c:h val="0.75353124999999999"/>
        </c:manualLayout>
      </c:layout>
      <c:lineChart>
        <c:grouping val="standard"/>
        <c:varyColors val="0"/>
        <c:ser>
          <c:idx val="2"/>
          <c:order val="0"/>
          <c:tx>
            <c:strRef>
              <c:f>'28.'!$B$7</c:f>
              <c:strCache>
                <c:ptCount val="1"/>
                <c:pt idx="0">
                  <c:v>Provisionsnetto</c:v>
                </c:pt>
              </c:strCache>
            </c:strRef>
          </c:tx>
          <c:spPr>
            <a:ln w="38100" cap="sq">
              <a:solidFill>
                <a:srgbClr val="006A7D"/>
              </a:solidFill>
              <a:prstDash val="solid"/>
              <a:round/>
            </a:ln>
            <a:effectLst/>
          </c:spPr>
          <c:marker>
            <c:symbol val="none"/>
          </c:marker>
          <c:cat>
            <c:numRef>
              <c:f>'28.'!$A$8:$A$33</c:f>
              <c:numCache>
                <c:formatCode>mmm\-yy</c:formatCode>
                <c:ptCount val="26"/>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numCache>
            </c:numRef>
          </c:cat>
          <c:val>
            <c:numRef>
              <c:f>'28.'!$B$8:$B$33</c:f>
              <c:numCache>
                <c:formatCode>0</c:formatCode>
                <c:ptCount val="26"/>
                <c:pt idx="0">
                  <c:v>100</c:v>
                </c:pt>
                <c:pt idx="1">
                  <c:v>99.845317269351014</c:v>
                </c:pt>
                <c:pt idx="2">
                  <c:v>94.741931778680467</c:v>
                </c:pt>
                <c:pt idx="3">
                  <c:v>101.2586587767027</c:v>
                </c:pt>
                <c:pt idx="4">
                  <c:v>89.837225254330889</c:v>
                </c:pt>
                <c:pt idx="5">
                  <c:v>93.047614073449395</c:v>
                </c:pt>
                <c:pt idx="6">
                  <c:v>87.098463710626731</c:v>
                </c:pt>
                <c:pt idx="7">
                  <c:v>95.62201472920556</c:v>
                </c:pt>
                <c:pt idx="8">
                  <c:v>102.93601529181988</c:v>
                </c:pt>
                <c:pt idx="9">
                  <c:v>110.33713954302802</c:v>
                </c:pt>
                <c:pt idx="10">
                  <c:v>100.8112573189517</c:v>
                </c:pt>
                <c:pt idx="11">
                  <c:v>109.49113998114926</c:v>
                </c:pt>
                <c:pt idx="12">
                  <c:v>122.8779296477327</c:v>
                </c:pt>
                <c:pt idx="13">
                  <c:v>120.60973281424998</c:v>
                </c:pt>
                <c:pt idx="14">
                  <c:v>112.00397219245504</c:v>
                </c:pt>
                <c:pt idx="15">
                  <c:v>111.00753359384474</c:v>
                </c:pt>
                <c:pt idx="16">
                  <c:v>115.12846921058997</c:v>
                </c:pt>
                <c:pt idx="17">
                  <c:v>125.69495474791674</c:v>
                </c:pt>
                <c:pt idx="18">
                  <c:v>118.41702440879673</c:v>
                </c:pt>
                <c:pt idx="19">
                  <c:v>120.29658580892367</c:v>
                </c:pt>
                <c:pt idx="20">
                  <c:v>163.17746107027901</c:v>
                </c:pt>
                <c:pt idx="21">
                  <c:v>168.07558959493599</c:v>
                </c:pt>
                <c:pt idx="22">
                  <c:v>177.95828128075499</c:v>
                </c:pt>
                <c:pt idx="23">
                  <c:v>201.394203838782</c:v>
                </c:pt>
                <c:pt idx="24">
                  <c:v>332.50092577822414</c:v>
                </c:pt>
                <c:pt idx="25">
                  <c:v>317.18242421306934</c:v>
                </c:pt>
              </c:numCache>
            </c:numRef>
          </c:val>
          <c:smooth val="0"/>
          <c:extLst>
            <c:ext xmlns:c16="http://schemas.microsoft.com/office/drawing/2014/chart" uri="{C3380CC4-5D6E-409C-BE32-E72D297353CC}">
              <c16:uniqueId val="{00000000-AAE0-49ED-B991-34CFA3598D98}"/>
            </c:ext>
          </c:extLst>
        </c:ser>
        <c:ser>
          <c:idx val="1"/>
          <c:order val="1"/>
          <c:tx>
            <c:strRef>
              <c:f>'28.'!$C$7</c:f>
              <c:strCache>
                <c:ptCount val="1"/>
                <c:pt idx="0">
                  <c:v>Stockholmsbörsens omsättning</c:v>
                </c:pt>
              </c:strCache>
            </c:strRef>
          </c:tx>
          <c:spPr>
            <a:ln w="38100" cap="sq">
              <a:solidFill>
                <a:srgbClr val="F8971D"/>
              </a:solidFill>
              <a:prstDash val="solid"/>
              <a:round/>
            </a:ln>
            <a:effectLst/>
          </c:spPr>
          <c:marker>
            <c:symbol val="none"/>
          </c:marker>
          <c:cat>
            <c:numRef>
              <c:f>'28.'!$A$8:$A$33</c:f>
              <c:numCache>
                <c:formatCode>mmm\-yy</c:formatCode>
                <c:ptCount val="26"/>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numCache>
            </c:numRef>
          </c:cat>
          <c:val>
            <c:numRef>
              <c:f>'28.'!$C$8:$C$33</c:f>
              <c:numCache>
                <c:formatCode>0</c:formatCode>
                <c:ptCount val="26"/>
                <c:pt idx="0">
                  <c:v>100</c:v>
                </c:pt>
                <c:pt idx="1">
                  <c:v>92.867290358675021</c:v>
                </c:pt>
                <c:pt idx="2">
                  <c:v>88.267640690144319</c:v>
                </c:pt>
                <c:pt idx="3">
                  <c:v>95.659515879974023</c:v>
                </c:pt>
                <c:pt idx="4">
                  <c:v>93.78271804622544</c:v>
                </c:pt>
                <c:pt idx="5">
                  <c:v>85.190169223023318</c:v>
                </c:pt>
                <c:pt idx="6">
                  <c:v>75.185536995090033</c:v>
                </c:pt>
                <c:pt idx="7">
                  <c:v>91.693402858973656</c:v>
                </c:pt>
                <c:pt idx="8">
                  <c:v>91.349017396342532</c:v>
                </c:pt>
                <c:pt idx="9">
                  <c:v>97.341830018601243</c:v>
                </c:pt>
                <c:pt idx="10">
                  <c:v>88.962807124283813</c:v>
                </c:pt>
                <c:pt idx="11">
                  <c:v>96.194452926475719</c:v>
                </c:pt>
                <c:pt idx="12">
                  <c:v>104.45063266327629</c:v>
                </c:pt>
                <c:pt idx="13">
                  <c:v>100.10385499577212</c:v>
                </c:pt>
                <c:pt idx="14">
                  <c:v>91.110457879583606</c:v>
                </c:pt>
                <c:pt idx="15">
                  <c:v>103.70490004172952</c:v>
                </c:pt>
                <c:pt idx="16">
                  <c:v>97.355567428586937</c:v>
                </c:pt>
                <c:pt idx="17">
                  <c:v>89.266410565616965</c:v>
                </c:pt>
                <c:pt idx="18">
                  <c:v>91.544053906236968</c:v>
                </c:pt>
                <c:pt idx="19">
                  <c:v>101.26074417976787</c:v>
                </c:pt>
                <c:pt idx="20">
                  <c:v>145.6658278294301</c:v>
                </c:pt>
                <c:pt idx="21">
                  <c:v>125.91659337512651</c:v>
                </c:pt>
                <c:pt idx="22">
                  <c:v>109.75891508441116</c:v>
                </c:pt>
                <c:pt idx="23">
                  <c:v>123.63399113044566</c:v>
                </c:pt>
                <c:pt idx="24">
                  <c:v>135.33958595297378</c:v>
                </c:pt>
                <c:pt idx="25">
                  <c:v>130.70756413531174</c:v>
                </c:pt>
              </c:numCache>
            </c:numRef>
          </c:val>
          <c:smooth val="0"/>
          <c:extLst>
            <c:ext xmlns:c16="http://schemas.microsoft.com/office/drawing/2014/chart" uri="{C3380CC4-5D6E-409C-BE32-E72D297353CC}">
              <c16:uniqueId val="{00000001-AAE0-49ED-B991-34CFA3598D98}"/>
            </c:ext>
          </c:extLst>
        </c:ser>
        <c:dLbls>
          <c:showLegendKey val="0"/>
          <c:showVal val="0"/>
          <c:showCatName val="0"/>
          <c:showSerName val="0"/>
          <c:showPercent val="0"/>
          <c:showBubbleSize val="0"/>
        </c:dLbls>
        <c:smooth val="0"/>
        <c:axId val="517726632"/>
        <c:axId val="517737456"/>
      </c:lineChart>
      <c:dateAx>
        <c:axId val="517726632"/>
        <c:scaling>
          <c:orientation val="minMax"/>
        </c:scaling>
        <c:delete val="0"/>
        <c:axPos val="b"/>
        <c:numFmt formatCode="yyyy;@" sourceLinked="0"/>
        <c:majorTickMark val="out"/>
        <c:minorTickMark val="none"/>
        <c:tickLblPos val="nextTo"/>
        <c:spPr>
          <a:noFill/>
          <a:ln w="9525" cap="flat" cmpd="sng" algn="ctr">
            <a:solidFill>
              <a:srgbClr val="A4A4A4"/>
            </a:solidFill>
            <a:round/>
          </a:ln>
          <a:effectLst/>
        </c:spPr>
        <c:txPr>
          <a:bodyPr rot="0" spcFirstLastPara="1" vertOverflow="ellipsis"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1.0000000000000002E+20"/>
        <c:auto val="1"/>
        <c:lblOffset val="0"/>
        <c:baseTimeUnit val="months"/>
        <c:majorUnit val="12"/>
        <c:majorTimeUnit val="months"/>
        <c:minorUnit val="1"/>
        <c:minorTimeUnit val="months"/>
      </c:dateAx>
      <c:valAx>
        <c:axId val="517737456"/>
        <c:scaling>
          <c:orientation val="minMax"/>
          <c:max val="350"/>
          <c:min val="60"/>
        </c:scaling>
        <c:delete val="0"/>
        <c:axPos val="l"/>
        <c:majorGridlines>
          <c:spPr>
            <a:ln w="9525" cap="flat" cmpd="sng" algn="ctr">
              <a:solidFill>
                <a:srgbClr val="A4A4A4"/>
              </a:solidFill>
              <a:round/>
            </a:ln>
            <a:effectLst/>
          </c:spPr>
        </c:majorGridlines>
        <c:numFmt formatCode="0" sourceLinked="1"/>
        <c:majorTickMark val="none"/>
        <c:minorTickMark val="none"/>
        <c:tickLblPos val="nextTo"/>
        <c:spPr>
          <a:noFill/>
          <a:ln>
            <a:solidFill>
              <a:srgbClr val="A4A4A4"/>
            </a:solidFill>
          </a:ln>
          <a:effectLst/>
        </c:spPr>
        <c:txPr>
          <a:bodyPr rot="-6000000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midCat"/>
        <c:majorUnit val="20"/>
      </c:valAx>
      <c:spPr>
        <a:noFill/>
        <a:ln>
          <a:solidFill>
            <a:srgbClr val="A4A4A4"/>
          </a:solidFill>
        </a:ln>
        <a:effectLst/>
      </c:spPr>
    </c:plotArea>
    <c:legend>
      <c:legendPos val="b"/>
      <c:layout>
        <c:manualLayout>
          <c:xMode val="edge"/>
          <c:yMode val="edge"/>
          <c:x val="0.1229379514312426"/>
          <c:y val="0.87436510523273758"/>
          <c:w val="0.75149277580522778"/>
          <c:h val="5.7197762799368994E-2"/>
        </c:manualLayout>
      </c:layout>
      <c:overlay val="0"/>
      <c:spPr>
        <a:noFill/>
        <a:ln>
          <a:noFill/>
        </a:ln>
        <a:effectLst/>
      </c:spPr>
      <c:txPr>
        <a:bodyPr rot="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1600" b="1">
          <a:latin typeface="Arial" panose="020B0604020202020204" pitchFamily="34" charset="0"/>
          <a:cs typeface="Arial" panose="020B0604020202020204" pitchFamily="34" charset="0"/>
        </a:defRPr>
      </a:pPr>
      <a:endParaRPr lang="sv-SE"/>
    </a:p>
  </c:txPr>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4.6576730418943536E-2"/>
          <c:y val="6.0319865319865308E-2"/>
          <c:w val="0.94310906193078325"/>
          <c:h val="0.75794653837963744"/>
        </c:manualLayout>
      </c:layout>
      <c:lineChart>
        <c:grouping val="standard"/>
        <c:varyColors val="0"/>
        <c:ser>
          <c:idx val="0"/>
          <c:order val="0"/>
          <c:tx>
            <c:strRef>
              <c:f>'29.'!$B$7</c:f>
              <c:strCache>
                <c:ptCount val="1"/>
                <c:pt idx="0">
                  <c:v>Avkastning på eget kapital</c:v>
                </c:pt>
              </c:strCache>
            </c:strRef>
          </c:tx>
          <c:spPr>
            <a:ln w="38100" cap="sq">
              <a:solidFill>
                <a:srgbClr val="006A7D"/>
              </a:solidFill>
              <a:prstDash val="solid"/>
              <a:round/>
            </a:ln>
            <a:effectLst/>
          </c:spPr>
          <c:marker>
            <c:symbol val="none"/>
          </c:marker>
          <c:cat>
            <c:numRef>
              <c:f>'29.'!$A$8:$A$33</c:f>
              <c:numCache>
                <c:formatCode>mmm\-yy</c:formatCode>
                <c:ptCount val="26"/>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numCache>
            </c:numRef>
          </c:cat>
          <c:val>
            <c:numRef>
              <c:f>'29.'!$B$8:$B$33</c:f>
              <c:numCache>
                <c:formatCode>0</c:formatCode>
                <c:ptCount val="26"/>
                <c:pt idx="0">
                  <c:v>20.05884035388706</c:v>
                </c:pt>
                <c:pt idx="1">
                  <c:v>17.770448133290348</c:v>
                </c:pt>
                <c:pt idx="2">
                  <c:v>14.831559446051918</c:v>
                </c:pt>
                <c:pt idx="3">
                  <c:v>18.706780599860483</c:v>
                </c:pt>
                <c:pt idx="4">
                  <c:v>11.761708428096142</c:v>
                </c:pt>
                <c:pt idx="5">
                  <c:v>20.828367988366956</c:v>
                </c:pt>
                <c:pt idx="6">
                  <c:v>16.997176661987048</c:v>
                </c:pt>
                <c:pt idx="7">
                  <c:v>22.14802462270708</c:v>
                </c:pt>
                <c:pt idx="8">
                  <c:v>17.223927733772104</c:v>
                </c:pt>
                <c:pt idx="9">
                  <c:v>16.131422013125267</c:v>
                </c:pt>
                <c:pt idx="10">
                  <c:v>13.374356524063375</c:v>
                </c:pt>
                <c:pt idx="11">
                  <c:v>16.353642683808911</c:v>
                </c:pt>
                <c:pt idx="12">
                  <c:v>15.300212645488291</c:v>
                </c:pt>
                <c:pt idx="13">
                  <c:v>14.276662300574067</c:v>
                </c:pt>
                <c:pt idx="14">
                  <c:v>12.92553404009594</c:v>
                </c:pt>
                <c:pt idx="15">
                  <c:v>14.445300258363073</c:v>
                </c:pt>
                <c:pt idx="16">
                  <c:v>27.292502769741482</c:v>
                </c:pt>
                <c:pt idx="17">
                  <c:v>22.037121343334697</c:v>
                </c:pt>
                <c:pt idx="18">
                  <c:v>19.008759958743074</c:v>
                </c:pt>
                <c:pt idx="19">
                  <c:v>22.383106733818813</c:v>
                </c:pt>
                <c:pt idx="20">
                  <c:v>30.124763506162424</c:v>
                </c:pt>
                <c:pt idx="21">
                  <c:v>30.097477480612415</c:v>
                </c:pt>
                <c:pt idx="22">
                  <c:v>28.780134065536423</c:v>
                </c:pt>
                <c:pt idx="23">
                  <c:v>32.43783928193448</c:v>
                </c:pt>
                <c:pt idx="24">
                  <c:v>60.654193389831498</c:v>
                </c:pt>
                <c:pt idx="25">
                  <c:v>52.449204092690003</c:v>
                </c:pt>
              </c:numCache>
            </c:numRef>
          </c:val>
          <c:smooth val="0"/>
          <c:extLst>
            <c:ext xmlns:c16="http://schemas.microsoft.com/office/drawing/2014/chart" uri="{C3380CC4-5D6E-409C-BE32-E72D297353CC}">
              <c16:uniqueId val="{00000000-E9B8-4B0A-9AC7-7CDE4C8A9F32}"/>
            </c:ext>
          </c:extLst>
        </c:ser>
        <c:ser>
          <c:idx val="1"/>
          <c:order val="1"/>
          <c:tx>
            <c:strRef>
              <c:f>'29.'!$C$7</c:f>
              <c:strCache>
                <c:ptCount val="1"/>
                <c:pt idx="0">
                  <c:v>Avkastning på eget kapital, glidande medelvärde</c:v>
                </c:pt>
              </c:strCache>
            </c:strRef>
          </c:tx>
          <c:spPr>
            <a:ln w="38100" cap="rnd">
              <a:solidFill>
                <a:srgbClr val="006A7D"/>
              </a:solidFill>
              <a:prstDash val="dash"/>
              <a:round/>
            </a:ln>
            <a:effectLst/>
          </c:spPr>
          <c:marker>
            <c:symbol val="none"/>
          </c:marker>
          <c:cat>
            <c:numRef>
              <c:f>'29.'!$A$8:$A$33</c:f>
              <c:numCache>
                <c:formatCode>mmm\-yy</c:formatCode>
                <c:ptCount val="26"/>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numCache>
            </c:numRef>
          </c:cat>
          <c:val>
            <c:numRef>
              <c:f>'29.'!$C$8:$C$33</c:f>
              <c:numCache>
                <c:formatCode>0</c:formatCode>
                <c:ptCount val="26"/>
                <c:pt idx="0">
                  <c:v>15.866504801681572</c:v>
                </c:pt>
                <c:pt idx="1">
                  <c:v>16.33102852426796</c:v>
                </c:pt>
                <c:pt idx="2">
                  <c:v>16.987785850783393</c:v>
                </c:pt>
                <c:pt idx="3">
                  <c:v>17.84190713327245</c:v>
                </c:pt>
                <c:pt idx="4">
                  <c:v>15.767624151824721</c:v>
                </c:pt>
                <c:pt idx="5">
                  <c:v>16.532104115593878</c:v>
                </c:pt>
                <c:pt idx="6">
                  <c:v>17.073508419577657</c:v>
                </c:pt>
                <c:pt idx="7">
                  <c:v>17.933819425289304</c:v>
                </c:pt>
                <c:pt idx="8">
                  <c:v>19.299374251708297</c:v>
                </c:pt>
                <c:pt idx="9">
                  <c:v>18.125137757897875</c:v>
                </c:pt>
                <c:pt idx="10">
                  <c:v>17.219432723416954</c:v>
                </c:pt>
                <c:pt idx="11">
                  <c:v>15.770837238692415</c:v>
                </c:pt>
                <c:pt idx="12">
                  <c:v>15.28990846662146</c:v>
                </c:pt>
                <c:pt idx="13">
                  <c:v>14.82621853848366</c:v>
                </c:pt>
                <c:pt idx="14">
                  <c:v>14.7140129174918</c:v>
                </c:pt>
                <c:pt idx="15">
                  <c:v>14.236927311130342</c:v>
                </c:pt>
                <c:pt idx="16">
                  <c:v>17.234999842193638</c:v>
                </c:pt>
                <c:pt idx="17">
                  <c:v>19.175114602883799</c:v>
                </c:pt>
                <c:pt idx="18">
                  <c:v>20.695921082545581</c:v>
                </c:pt>
                <c:pt idx="19">
                  <c:v>22.680372701409517</c:v>
                </c:pt>
                <c:pt idx="20">
                  <c:v>23.388437885514751</c:v>
                </c:pt>
                <c:pt idx="21">
                  <c:v>25.403526919834178</c:v>
                </c:pt>
                <c:pt idx="22">
                  <c:v>27.846370446532521</c:v>
                </c:pt>
                <c:pt idx="23">
                  <c:v>30.360053583561434</c:v>
                </c:pt>
                <c:pt idx="24">
                  <c:v>37.992411054478694</c:v>
                </c:pt>
                <c:pt idx="25">
                  <c:v>43.580342707498097</c:v>
                </c:pt>
              </c:numCache>
            </c:numRef>
          </c:val>
          <c:smooth val="0"/>
          <c:extLst>
            <c:ext xmlns:c16="http://schemas.microsoft.com/office/drawing/2014/chart" uri="{C3380CC4-5D6E-409C-BE32-E72D297353CC}">
              <c16:uniqueId val="{00000001-E9B8-4B0A-9AC7-7CDE4C8A9F32}"/>
            </c:ext>
          </c:extLst>
        </c:ser>
        <c:dLbls>
          <c:showLegendKey val="0"/>
          <c:showVal val="0"/>
          <c:showCatName val="0"/>
          <c:showSerName val="0"/>
          <c:showPercent val="0"/>
          <c:showBubbleSize val="0"/>
        </c:dLbls>
        <c:smooth val="0"/>
        <c:axId val="517726632"/>
        <c:axId val="517737456"/>
      </c:lineChart>
      <c:dateAx>
        <c:axId val="517726632"/>
        <c:scaling>
          <c:orientation val="minMax"/>
        </c:scaling>
        <c:delete val="0"/>
        <c:axPos val="b"/>
        <c:numFmt formatCode="yyyy;@" sourceLinked="0"/>
        <c:majorTickMark val="out"/>
        <c:minorTickMark val="none"/>
        <c:tickLblPos val="nextTo"/>
        <c:spPr>
          <a:noFill/>
          <a:ln w="9525" cap="flat" cmpd="sng" algn="ctr">
            <a:solidFill>
              <a:srgbClr val="A4A4A4"/>
            </a:solidFill>
            <a:round/>
          </a:ln>
          <a:effectLst/>
        </c:spPr>
        <c:txPr>
          <a:bodyPr rot="0" spcFirstLastPara="1" vertOverflow="ellipsis"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1.0000000000000002E+20"/>
        <c:auto val="1"/>
        <c:lblOffset val="0"/>
        <c:baseTimeUnit val="months"/>
        <c:majorUnit val="12"/>
        <c:majorTimeUnit val="months"/>
        <c:minorUnit val="1"/>
        <c:minorTimeUnit val="months"/>
      </c:dateAx>
      <c:valAx>
        <c:axId val="517737456"/>
        <c:scaling>
          <c:orientation val="minMax"/>
          <c:min val="6"/>
        </c:scaling>
        <c:delete val="0"/>
        <c:axPos val="l"/>
        <c:majorGridlines>
          <c:spPr>
            <a:ln w="9525" cap="flat" cmpd="sng" algn="ctr">
              <a:solidFill>
                <a:srgbClr val="A4A4A4"/>
              </a:solidFill>
              <a:round/>
            </a:ln>
            <a:effectLst/>
          </c:spPr>
        </c:majorGridlines>
        <c:numFmt formatCode="0" sourceLinked="1"/>
        <c:majorTickMark val="none"/>
        <c:minorTickMark val="none"/>
        <c:tickLblPos val="nextTo"/>
        <c:spPr>
          <a:noFill/>
          <a:ln>
            <a:solidFill>
              <a:srgbClr val="A4A4A4"/>
            </a:solidFill>
          </a:ln>
          <a:effectLst/>
        </c:spPr>
        <c:txPr>
          <a:bodyPr rot="-6000000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midCat"/>
      </c:valAx>
      <c:spPr>
        <a:noFill/>
        <a:ln>
          <a:solidFill>
            <a:srgbClr val="A4A4A4"/>
          </a:solidFill>
        </a:ln>
        <a:effectLst/>
      </c:spPr>
    </c:plotArea>
    <c:legend>
      <c:legendPos val="b"/>
      <c:layout/>
      <c:overlay val="0"/>
      <c:spPr>
        <a:noFill/>
        <a:ln>
          <a:noFill/>
        </a:ln>
        <a:effectLst/>
      </c:spPr>
      <c:txPr>
        <a:bodyPr rot="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1600" b="1">
          <a:latin typeface="Arial" panose="020B0604020202020204" pitchFamily="34" charset="0"/>
          <a:cs typeface="Arial" panose="020B0604020202020204" pitchFamily="34" charset="0"/>
        </a:defRPr>
      </a:pPr>
      <a:endParaRPr lang="sv-SE"/>
    </a:p>
  </c:txPr>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4.6576730418943536E-2"/>
          <c:y val="6.0319865319865308E-2"/>
          <c:w val="0.94310906193078325"/>
          <c:h val="0.75353124999999999"/>
        </c:manualLayout>
      </c:layout>
      <c:lineChart>
        <c:grouping val="standard"/>
        <c:varyColors val="0"/>
        <c:ser>
          <c:idx val="0"/>
          <c:order val="0"/>
          <c:tx>
            <c:strRef>
              <c:f>'3.'!$B$7</c:f>
              <c:strCache>
                <c:ptCount val="1"/>
                <c:pt idx="0">
                  <c:v>Total</c:v>
                </c:pt>
              </c:strCache>
            </c:strRef>
          </c:tx>
          <c:spPr>
            <a:ln w="38100" cap="sq">
              <a:solidFill>
                <a:srgbClr val="006A7D"/>
              </a:solidFill>
              <a:prstDash val="solid"/>
              <a:round/>
            </a:ln>
            <a:effectLst/>
          </c:spPr>
          <c:marker>
            <c:symbol val="none"/>
          </c:marker>
          <c:cat>
            <c:numRef>
              <c:f>'3.'!$A$8:$A$33</c:f>
              <c:numCache>
                <c:formatCode>mmm\-yy</c:formatCode>
                <c:ptCount val="26"/>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numCache>
            </c:numRef>
          </c:cat>
          <c:val>
            <c:numRef>
              <c:f>'3.'!$B$8:$B$33</c:f>
              <c:numCache>
                <c:formatCode>#,##0</c:formatCode>
                <c:ptCount val="26"/>
                <c:pt idx="0">
                  <c:v>5413.2988778845847</c:v>
                </c:pt>
                <c:pt idx="1">
                  <c:v>5487.3797495969957</c:v>
                </c:pt>
                <c:pt idx="2">
                  <c:v>5559.8210693147703</c:v>
                </c:pt>
                <c:pt idx="3">
                  <c:v>5636.8241916009674</c:v>
                </c:pt>
                <c:pt idx="4">
                  <c:v>5717.4557952258046</c:v>
                </c:pt>
                <c:pt idx="5">
                  <c:v>5893.9504462769146</c:v>
                </c:pt>
                <c:pt idx="6">
                  <c:v>6018.1046328649172</c:v>
                </c:pt>
                <c:pt idx="7">
                  <c:v>6057.7726856911058</c:v>
                </c:pt>
                <c:pt idx="8">
                  <c:v>6133.4086243145857</c:v>
                </c:pt>
                <c:pt idx="9">
                  <c:v>6230.7433407106209</c:v>
                </c:pt>
                <c:pt idx="10">
                  <c:v>6313.3006673476493</c:v>
                </c:pt>
                <c:pt idx="11">
                  <c:v>6386.3347097944406</c:v>
                </c:pt>
                <c:pt idx="12">
                  <c:v>6582.8082408939563</c:v>
                </c:pt>
                <c:pt idx="13">
                  <c:v>6787.7403040096879</c:v>
                </c:pt>
                <c:pt idx="14">
                  <c:v>6849.0173034611116</c:v>
                </c:pt>
                <c:pt idx="15">
                  <c:v>6892.4740514439045</c:v>
                </c:pt>
                <c:pt idx="16">
                  <c:v>7059.258999582672</c:v>
                </c:pt>
                <c:pt idx="17">
                  <c:v>7199.8597393016926</c:v>
                </c:pt>
                <c:pt idx="18">
                  <c:v>7264.9800160733785</c:v>
                </c:pt>
                <c:pt idx="19">
                  <c:v>7270.4576690350341</c:v>
                </c:pt>
                <c:pt idx="20">
                  <c:v>7425.82260378109</c:v>
                </c:pt>
                <c:pt idx="21">
                  <c:v>7390.0470978866506</c:v>
                </c:pt>
                <c:pt idx="22">
                  <c:v>7413.2938367159122</c:v>
                </c:pt>
                <c:pt idx="23">
                  <c:v>7358.9746801386882</c:v>
                </c:pt>
                <c:pt idx="24">
                  <c:v>7504.4126621032929</c:v>
                </c:pt>
                <c:pt idx="25">
                  <c:v>7603.1181868214535</c:v>
                </c:pt>
              </c:numCache>
            </c:numRef>
          </c:val>
          <c:smooth val="0"/>
          <c:extLst>
            <c:ext xmlns:c16="http://schemas.microsoft.com/office/drawing/2014/chart" uri="{C3380CC4-5D6E-409C-BE32-E72D297353CC}">
              <c16:uniqueId val="{00000000-612A-45C3-B7EF-D38F358B4283}"/>
            </c:ext>
          </c:extLst>
        </c:ser>
        <c:ser>
          <c:idx val="1"/>
          <c:order val="1"/>
          <c:tx>
            <c:strRef>
              <c:f>'3.'!$C$7</c:f>
              <c:strCache>
                <c:ptCount val="1"/>
                <c:pt idx="0">
                  <c:v>Hushåll - Bolån</c:v>
                </c:pt>
              </c:strCache>
            </c:strRef>
          </c:tx>
          <c:spPr>
            <a:ln w="38100" cap="sq">
              <a:solidFill>
                <a:srgbClr val="F8971D"/>
              </a:solidFill>
              <a:prstDash val="solid"/>
              <a:round/>
            </a:ln>
            <a:effectLst/>
          </c:spPr>
          <c:marker>
            <c:symbol val="none"/>
          </c:marker>
          <c:cat>
            <c:numRef>
              <c:f>'3.'!$A$8:$A$33</c:f>
              <c:numCache>
                <c:formatCode>mmm\-yy</c:formatCode>
                <c:ptCount val="26"/>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numCache>
            </c:numRef>
          </c:cat>
          <c:val>
            <c:numRef>
              <c:f>'3.'!$C$8:$C$33</c:f>
              <c:numCache>
                <c:formatCode>#,##0</c:formatCode>
                <c:ptCount val="26"/>
                <c:pt idx="0">
                  <c:v>2353.8647745133439</c:v>
                </c:pt>
                <c:pt idx="1">
                  <c:v>2415.411855565078</c:v>
                </c:pt>
                <c:pt idx="2">
                  <c:v>2479.9449739702013</c:v>
                </c:pt>
                <c:pt idx="3">
                  <c:v>2529.4694914167499</c:v>
                </c:pt>
                <c:pt idx="4">
                  <c:v>2568.8742238969776</c:v>
                </c:pt>
                <c:pt idx="5">
                  <c:v>2641.4015145258008</c:v>
                </c:pt>
                <c:pt idx="6">
                  <c:v>2693.5919060029337</c:v>
                </c:pt>
                <c:pt idx="7">
                  <c:v>2736.7278962765913</c:v>
                </c:pt>
                <c:pt idx="8">
                  <c:v>2743.1273575439786</c:v>
                </c:pt>
                <c:pt idx="9">
                  <c:v>2798.2611726320047</c:v>
                </c:pt>
                <c:pt idx="10">
                  <c:v>2851.0623180519842</c:v>
                </c:pt>
                <c:pt idx="11">
                  <c:v>2948.8491916233702</c:v>
                </c:pt>
                <c:pt idx="12">
                  <c:v>3018.2608813557713</c:v>
                </c:pt>
                <c:pt idx="13">
                  <c:v>3071.2380287818478</c:v>
                </c:pt>
                <c:pt idx="14">
                  <c:v>3106.9768422360439</c:v>
                </c:pt>
                <c:pt idx="15">
                  <c:v>3148.5199714921769</c:v>
                </c:pt>
                <c:pt idx="16">
                  <c:v>3190.6427917873257</c:v>
                </c:pt>
                <c:pt idx="17">
                  <c:v>3239.4126522909069</c:v>
                </c:pt>
                <c:pt idx="18" formatCode="0">
                  <c:v>3284.7259859191349</c:v>
                </c:pt>
                <c:pt idx="19" formatCode="0">
                  <c:v>3334.5541349899345</c:v>
                </c:pt>
                <c:pt idx="20" formatCode="0">
                  <c:v>3381.662453295924</c:v>
                </c:pt>
                <c:pt idx="21" formatCode="0">
                  <c:v>3404.3560276184121</c:v>
                </c:pt>
                <c:pt idx="22" formatCode="0">
                  <c:v>3446.6206479609382</c:v>
                </c:pt>
                <c:pt idx="23" formatCode="0">
                  <c:v>3485.480420159618</c:v>
                </c:pt>
                <c:pt idx="24" formatCode="0">
                  <c:v>3548.1185893208594</c:v>
                </c:pt>
                <c:pt idx="25" formatCode="0">
                  <c:v>3603.2212452416884</c:v>
                </c:pt>
              </c:numCache>
            </c:numRef>
          </c:val>
          <c:smooth val="0"/>
          <c:extLst>
            <c:ext xmlns:c16="http://schemas.microsoft.com/office/drawing/2014/chart" uri="{C3380CC4-5D6E-409C-BE32-E72D297353CC}">
              <c16:uniqueId val="{00000001-612A-45C3-B7EF-D38F358B4283}"/>
            </c:ext>
          </c:extLst>
        </c:ser>
        <c:ser>
          <c:idx val="2"/>
          <c:order val="2"/>
          <c:tx>
            <c:strRef>
              <c:f>'3.'!$D$7</c:f>
              <c:strCache>
                <c:ptCount val="1"/>
                <c:pt idx="0">
                  <c:v>Företag</c:v>
                </c:pt>
              </c:strCache>
            </c:strRef>
          </c:tx>
          <c:spPr>
            <a:ln w="38100" cap="rnd">
              <a:solidFill>
                <a:srgbClr val="6E2B62"/>
              </a:solidFill>
              <a:prstDash val="solid"/>
              <a:round/>
            </a:ln>
            <a:effectLst/>
          </c:spPr>
          <c:marker>
            <c:symbol val="none"/>
          </c:marker>
          <c:cat>
            <c:numRef>
              <c:f>'3.'!$A$8:$A$33</c:f>
              <c:numCache>
                <c:formatCode>mmm\-yy</c:formatCode>
                <c:ptCount val="26"/>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numCache>
            </c:numRef>
          </c:cat>
          <c:val>
            <c:numRef>
              <c:f>'3.'!$D$8:$D$33</c:f>
              <c:numCache>
                <c:formatCode>#,##0</c:formatCode>
                <c:ptCount val="26"/>
                <c:pt idx="0">
                  <c:v>2495.700592425706</c:v>
                </c:pt>
                <c:pt idx="1">
                  <c:v>2505.1360681357087</c:v>
                </c:pt>
                <c:pt idx="2">
                  <c:v>2495.3339538911919</c:v>
                </c:pt>
                <c:pt idx="3">
                  <c:v>2516.4621426640938</c:v>
                </c:pt>
                <c:pt idx="4">
                  <c:v>2553.3028225043704</c:v>
                </c:pt>
                <c:pt idx="5">
                  <c:v>2647.4639184931666</c:v>
                </c:pt>
                <c:pt idx="6">
                  <c:v>2708.7551419776164</c:v>
                </c:pt>
                <c:pt idx="7">
                  <c:v>2700.8744053006321</c:v>
                </c:pt>
                <c:pt idx="8">
                  <c:v>2736.0026545160699</c:v>
                </c:pt>
                <c:pt idx="9">
                  <c:v>2751.6919833498782</c:v>
                </c:pt>
                <c:pt idx="10">
                  <c:v>2767.2782331811591</c:v>
                </c:pt>
                <c:pt idx="11">
                  <c:v>2762.0416099165409</c:v>
                </c:pt>
                <c:pt idx="12">
                  <c:v>2877.3781664756671</c:v>
                </c:pt>
                <c:pt idx="13">
                  <c:v>3011.0931001102172</c:v>
                </c:pt>
                <c:pt idx="14">
                  <c:v>3029.5528314721232</c:v>
                </c:pt>
                <c:pt idx="15">
                  <c:v>3024.7151344643326</c:v>
                </c:pt>
                <c:pt idx="16">
                  <c:v>3132.6652164317725</c:v>
                </c:pt>
                <c:pt idx="17">
                  <c:v>3207.5847789839891</c:v>
                </c:pt>
                <c:pt idx="18" formatCode="0">
                  <c:v>3219.4461095958031</c:v>
                </c:pt>
                <c:pt idx="19" formatCode="0">
                  <c:v>3170.1041180534294</c:v>
                </c:pt>
                <c:pt idx="20" formatCode="0">
                  <c:v>3282.8293574419813</c:v>
                </c:pt>
                <c:pt idx="21" formatCode="0">
                  <c:v>3214.2574237868334</c:v>
                </c:pt>
                <c:pt idx="22" formatCode="0">
                  <c:v>3185.7760818420393</c:v>
                </c:pt>
                <c:pt idx="23" formatCode="0">
                  <c:v>3119.0044491779199</c:v>
                </c:pt>
                <c:pt idx="24" formatCode="0">
                  <c:v>3183.7338066239181</c:v>
                </c:pt>
                <c:pt idx="25" formatCode="0">
                  <c:v>3181.8036596712227</c:v>
                </c:pt>
              </c:numCache>
            </c:numRef>
          </c:val>
          <c:smooth val="0"/>
          <c:extLst>
            <c:ext xmlns:c16="http://schemas.microsoft.com/office/drawing/2014/chart" uri="{C3380CC4-5D6E-409C-BE32-E72D297353CC}">
              <c16:uniqueId val="{00000002-612A-45C3-B7EF-D38F358B4283}"/>
            </c:ext>
          </c:extLst>
        </c:ser>
        <c:ser>
          <c:idx val="3"/>
          <c:order val="3"/>
          <c:tx>
            <c:strRef>
              <c:f>'3.'!$E$7</c:f>
              <c:strCache>
                <c:ptCount val="1"/>
                <c:pt idx="0">
                  <c:v>Hushåll  - Konsumtionskrediter</c:v>
                </c:pt>
              </c:strCache>
            </c:strRef>
          </c:tx>
          <c:spPr>
            <a:ln w="38100" cap="sq">
              <a:solidFill>
                <a:srgbClr val="F7EA48"/>
              </a:solidFill>
              <a:prstDash val="solid"/>
              <a:round/>
            </a:ln>
            <a:effectLst/>
          </c:spPr>
          <c:marker>
            <c:symbol val="none"/>
          </c:marker>
          <c:cat>
            <c:numRef>
              <c:f>'3.'!$A$8:$A$33</c:f>
              <c:numCache>
                <c:formatCode>mmm\-yy</c:formatCode>
                <c:ptCount val="26"/>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numCache>
            </c:numRef>
          </c:cat>
          <c:val>
            <c:numRef>
              <c:f>'3.'!$E$8:$E$33</c:f>
              <c:numCache>
                <c:formatCode>#,##0</c:formatCode>
                <c:ptCount val="26"/>
                <c:pt idx="0">
                  <c:v>192.22612257369809</c:v>
                </c:pt>
                <c:pt idx="1">
                  <c:v>198.10582825659361</c:v>
                </c:pt>
                <c:pt idx="2">
                  <c:v>198.98505903217116</c:v>
                </c:pt>
                <c:pt idx="3">
                  <c:v>199.2014481358155</c:v>
                </c:pt>
                <c:pt idx="4">
                  <c:v>200.05860479794651</c:v>
                </c:pt>
                <c:pt idx="5">
                  <c:v>207.20192857913474</c:v>
                </c:pt>
                <c:pt idx="6">
                  <c:v>212.61138811799299</c:v>
                </c:pt>
                <c:pt idx="7">
                  <c:v>213.84347781615858</c:v>
                </c:pt>
                <c:pt idx="8">
                  <c:v>208.00019752323169</c:v>
                </c:pt>
                <c:pt idx="9">
                  <c:v>229.846875261978</c:v>
                </c:pt>
                <c:pt idx="10">
                  <c:v>238.611102051828</c:v>
                </c:pt>
                <c:pt idx="11">
                  <c:v>255.1260316404248</c:v>
                </c:pt>
                <c:pt idx="12">
                  <c:v>262.71894593376589</c:v>
                </c:pt>
                <c:pt idx="13">
                  <c:v>275.37549575832219</c:v>
                </c:pt>
                <c:pt idx="14">
                  <c:v>281.78863615110561</c:v>
                </c:pt>
                <c:pt idx="15">
                  <c:v>286.10187882618897</c:v>
                </c:pt>
                <c:pt idx="16">
                  <c:v>295.60776525385512</c:v>
                </c:pt>
                <c:pt idx="17">
                  <c:v>311.61145359816828</c:v>
                </c:pt>
                <c:pt idx="18" formatCode="0">
                  <c:v>316.98159515113196</c:v>
                </c:pt>
                <c:pt idx="19" formatCode="0">
                  <c:v>330.00237143360107</c:v>
                </c:pt>
                <c:pt idx="20" formatCode="0">
                  <c:v>322.33115405612352</c:v>
                </c:pt>
                <c:pt idx="21" formatCode="0">
                  <c:v>339.99915942986735</c:v>
                </c:pt>
                <c:pt idx="22" formatCode="0">
                  <c:v>342.95955051747433</c:v>
                </c:pt>
                <c:pt idx="23" formatCode="0">
                  <c:v>314.44554142594615</c:v>
                </c:pt>
                <c:pt idx="24" formatCode="0">
                  <c:v>320.50025018436355</c:v>
                </c:pt>
                <c:pt idx="25" formatCode="0">
                  <c:v>350.23684082434528</c:v>
                </c:pt>
              </c:numCache>
            </c:numRef>
          </c:val>
          <c:smooth val="0"/>
          <c:extLst>
            <c:ext xmlns:c16="http://schemas.microsoft.com/office/drawing/2014/chart" uri="{C3380CC4-5D6E-409C-BE32-E72D297353CC}">
              <c16:uniqueId val="{00000003-612A-45C3-B7EF-D38F358B4283}"/>
            </c:ext>
          </c:extLst>
        </c:ser>
        <c:dLbls>
          <c:showLegendKey val="0"/>
          <c:showVal val="0"/>
          <c:showCatName val="0"/>
          <c:showSerName val="0"/>
          <c:showPercent val="0"/>
          <c:showBubbleSize val="0"/>
        </c:dLbls>
        <c:smooth val="0"/>
        <c:axId val="517726632"/>
        <c:axId val="517737456"/>
      </c:lineChart>
      <c:dateAx>
        <c:axId val="517726632"/>
        <c:scaling>
          <c:orientation val="minMax"/>
        </c:scaling>
        <c:delete val="0"/>
        <c:axPos val="b"/>
        <c:numFmt formatCode="yyyy;@" sourceLinked="0"/>
        <c:majorTickMark val="out"/>
        <c:minorTickMark val="none"/>
        <c:tickLblPos val="nextTo"/>
        <c:spPr>
          <a:noFill/>
          <a:ln w="9525" cap="flat" cmpd="sng" algn="ctr">
            <a:solidFill>
              <a:srgbClr val="A4A4A4"/>
            </a:solidFill>
            <a:round/>
          </a:ln>
          <a:effectLst/>
        </c:spPr>
        <c:txPr>
          <a:bodyPr rot="0" spcFirstLastPara="1" vertOverflow="ellipsis"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1.0000000000000002E+20"/>
        <c:auto val="1"/>
        <c:lblOffset val="0"/>
        <c:baseTimeUnit val="months"/>
        <c:majorUnit val="12"/>
        <c:majorTimeUnit val="months"/>
        <c:minorUnit val="1"/>
        <c:minorTimeUnit val="months"/>
      </c:dateAx>
      <c:valAx>
        <c:axId val="517737456"/>
        <c:scaling>
          <c:orientation val="minMax"/>
        </c:scaling>
        <c:delete val="0"/>
        <c:axPos val="l"/>
        <c:majorGridlines>
          <c:spPr>
            <a:ln w="9525" cap="flat" cmpd="sng" algn="ctr">
              <a:solidFill>
                <a:srgbClr val="A4A4A4"/>
              </a:solidFill>
              <a:round/>
            </a:ln>
            <a:effectLst/>
          </c:spPr>
        </c:majorGridlines>
        <c:numFmt formatCode="#,##0" sourceLinked="1"/>
        <c:majorTickMark val="none"/>
        <c:minorTickMark val="none"/>
        <c:tickLblPos val="nextTo"/>
        <c:spPr>
          <a:noFill/>
          <a:ln>
            <a:solidFill>
              <a:srgbClr val="A4A4A4"/>
            </a:solidFill>
          </a:ln>
          <a:effectLst/>
        </c:spPr>
        <c:txPr>
          <a:bodyPr rot="-6000000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midCat"/>
      </c:valAx>
      <c:spPr>
        <a:noFill/>
        <a:ln>
          <a:solidFill>
            <a:srgbClr val="A4A4A4"/>
          </a:solidFill>
        </a:ln>
        <a:effectLst/>
      </c:spPr>
    </c:plotArea>
    <c:legend>
      <c:legendPos val="b"/>
      <c:layout>
        <c:manualLayout>
          <c:xMode val="edge"/>
          <c:yMode val="edge"/>
          <c:x val="0.1229379514312426"/>
          <c:y val="0.87657275465105666"/>
          <c:w val="0.75149277580522778"/>
          <c:h val="5.7197762799368994E-2"/>
        </c:manualLayout>
      </c:layout>
      <c:overlay val="0"/>
      <c:spPr>
        <a:noFill/>
        <a:ln>
          <a:noFill/>
        </a:ln>
        <a:effectLst/>
      </c:spPr>
      <c:txPr>
        <a:bodyPr rot="0" spcFirstLastPara="1" vertOverflow="ellipsis" vert="horz" wrap="square" anchor="ctr" anchorCtr="1"/>
        <a:lstStyle/>
        <a:p>
          <a:pPr>
            <a:defRPr sz="16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1600" b="1">
          <a:latin typeface="Arial" panose="020B0604020202020204" pitchFamily="34" charset="0"/>
          <a:cs typeface="Arial" panose="020B0604020202020204" pitchFamily="34" charset="0"/>
        </a:defRPr>
      </a:pPr>
      <a:endParaRPr lang="sv-SE"/>
    </a:p>
  </c:txPr>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4.6576730418943536E-2"/>
          <c:y val="6.0319865319865308E-2"/>
          <c:w val="0.94310906193078325"/>
          <c:h val="0.75353124999999999"/>
        </c:manualLayout>
      </c:layout>
      <c:lineChart>
        <c:grouping val="standard"/>
        <c:varyColors val="0"/>
        <c:ser>
          <c:idx val="0"/>
          <c:order val="4"/>
          <c:tx>
            <c:strRef>
              <c:f>'30.'!$B$7</c:f>
              <c:strCache>
                <c:ptCount val="1"/>
                <c:pt idx="0">
                  <c:v>Totalt</c:v>
                </c:pt>
              </c:strCache>
            </c:strRef>
          </c:tx>
          <c:spPr>
            <a:ln w="38100" cap="sq">
              <a:solidFill>
                <a:srgbClr val="006A7D"/>
              </a:solidFill>
              <a:prstDash val="solid"/>
              <a:round/>
            </a:ln>
            <a:effectLst/>
          </c:spPr>
          <c:marker>
            <c:symbol val="none"/>
          </c:marker>
          <c:cat>
            <c:numRef>
              <c:f>'30.'!$A$8:$A$33</c:f>
              <c:numCache>
                <c:formatCode>mmm\-yy</c:formatCode>
                <c:ptCount val="26"/>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numCache>
            </c:numRef>
          </c:cat>
          <c:val>
            <c:numRef>
              <c:f>'30.'!$B$8:$B$33</c:f>
              <c:numCache>
                <c:formatCode>#,##0</c:formatCode>
                <c:ptCount val="26"/>
                <c:pt idx="0">
                  <c:v>12.7822983524965</c:v>
                </c:pt>
                <c:pt idx="1">
                  <c:v>13.070809786986702</c:v>
                </c:pt>
                <c:pt idx="2">
                  <c:v>13.954315001282698</c:v>
                </c:pt>
                <c:pt idx="3">
                  <c:v>13.740082967594802</c:v>
                </c:pt>
                <c:pt idx="4">
                  <c:v>14.439876546740999</c:v>
                </c:pt>
                <c:pt idx="5">
                  <c:v>15.052530691114102</c:v>
                </c:pt>
                <c:pt idx="6">
                  <c:v>16.508626024584601</c:v>
                </c:pt>
                <c:pt idx="7">
                  <c:v>17.0311482228438</c:v>
                </c:pt>
                <c:pt idx="8">
                  <c:v>19.237991836334899</c:v>
                </c:pt>
                <c:pt idx="9">
                  <c:v>19.660131057065101</c:v>
                </c:pt>
                <c:pt idx="10">
                  <c:v>20.5325244540537</c:v>
                </c:pt>
                <c:pt idx="11">
                  <c:v>22.408259134077994</c:v>
                </c:pt>
                <c:pt idx="12">
                  <c:v>22.323713465039202</c:v>
                </c:pt>
                <c:pt idx="13">
                  <c:v>23.553787826574698</c:v>
                </c:pt>
                <c:pt idx="14">
                  <c:v>24.139703575008703</c:v>
                </c:pt>
                <c:pt idx="15">
                  <c:v>23.824317810175099</c:v>
                </c:pt>
                <c:pt idx="16">
                  <c:v>25.210920334797901</c:v>
                </c:pt>
                <c:pt idx="17">
                  <c:v>25.6007414651591</c:v>
                </c:pt>
                <c:pt idx="18">
                  <c:v>27.170952497063496</c:v>
                </c:pt>
                <c:pt idx="19">
                  <c:v>28.186372687296302</c:v>
                </c:pt>
                <c:pt idx="20">
                  <c:v>29.354960866029796</c:v>
                </c:pt>
                <c:pt idx="21">
                  <c:v>31.927156714083601</c:v>
                </c:pt>
                <c:pt idx="22">
                  <c:v>38.5147324191717</c:v>
                </c:pt>
                <c:pt idx="23">
                  <c:v>34.943540270094694</c:v>
                </c:pt>
                <c:pt idx="24">
                  <c:v>38.252221932657797</c:v>
                </c:pt>
                <c:pt idx="25">
                  <c:v>47.52113064226959</c:v>
                </c:pt>
              </c:numCache>
            </c:numRef>
          </c:val>
          <c:smooth val="0"/>
          <c:extLst>
            <c:ext xmlns:c16="http://schemas.microsoft.com/office/drawing/2014/chart" uri="{C3380CC4-5D6E-409C-BE32-E72D297353CC}">
              <c16:uniqueId val="{00000004-DF66-448C-A009-23DA36E4254E}"/>
            </c:ext>
          </c:extLst>
        </c:ser>
        <c:ser>
          <c:idx val="1"/>
          <c:order val="5"/>
          <c:tx>
            <c:strRef>
              <c:f>'30.'!$C$7</c:f>
              <c:strCache>
                <c:ptCount val="1"/>
                <c:pt idx="0">
                  <c:v>Hushåll</c:v>
                </c:pt>
              </c:strCache>
            </c:strRef>
          </c:tx>
          <c:spPr>
            <a:ln w="38100" cap="sq">
              <a:solidFill>
                <a:srgbClr val="F8971D"/>
              </a:solidFill>
              <a:prstDash val="solid"/>
              <a:round/>
            </a:ln>
            <a:effectLst/>
          </c:spPr>
          <c:marker>
            <c:symbol val="none"/>
          </c:marker>
          <c:cat>
            <c:numRef>
              <c:f>'30.'!$A$8:$A$33</c:f>
              <c:numCache>
                <c:formatCode>mmm\-yy</c:formatCode>
                <c:ptCount val="26"/>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numCache>
            </c:numRef>
          </c:cat>
          <c:val>
            <c:numRef>
              <c:f>'30.'!$C$8:$C$33</c:f>
              <c:numCache>
                <c:formatCode>#,##0</c:formatCode>
                <c:ptCount val="26"/>
                <c:pt idx="0">
                  <c:v>11.4645306184965</c:v>
                </c:pt>
                <c:pt idx="1">
                  <c:v>11.6075902189868</c:v>
                </c:pt>
                <c:pt idx="2">
                  <c:v>12.209211895760898</c:v>
                </c:pt>
                <c:pt idx="3">
                  <c:v>11.856978674120601</c:v>
                </c:pt>
                <c:pt idx="4">
                  <c:v>12.552418331880999</c:v>
                </c:pt>
                <c:pt idx="5">
                  <c:v>13.155168051114101</c:v>
                </c:pt>
                <c:pt idx="6">
                  <c:v>14.6664519669848</c:v>
                </c:pt>
                <c:pt idx="7">
                  <c:v>15.047437587116402</c:v>
                </c:pt>
                <c:pt idx="8">
                  <c:v>17.0414797082714</c:v>
                </c:pt>
                <c:pt idx="9">
                  <c:v>17.5824256516254</c:v>
                </c:pt>
                <c:pt idx="10">
                  <c:v>18.276786817723899</c:v>
                </c:pt>
                <c:pt idx="11">
                  <c:v>18.960255829908196</c:v>
                </c:pt>
                <c:pt idx="12">
                  <c:v>20.365523738389399</c:v>
                </c:pt>
                <c:pt idx="13">
                  <c:v>21.3808560340958</c:v>
                </c:pt>
                <c:pt idx="14">
                  <c:v>22.093705489419701</c:v>
                </c:pt>
                <c:pt idx="15">
                  <c:v>21.922581673277101</c:v>
                </c:pt>
                <c:pt idx="16">
                  <c:v>23.058413925123901</c:v>
                </c:pt>
                <c:pt idx="17">
                  <c:v>23.468920716534402</c:v>
                </c:pt>
                <c:pt idx="18" formatCode="0">
                  <c:v>24.722542717377696</c:v>
                </c:pt>
                <c:pt idx="19" formatCode="0">
                  <c:v>25.486604945661504</c:v>
                </c:pt>
                <c:pt idx="20" formatCode="0">
                  <c:v>26.779949534411795</c:v>
                </c:pt>
                <c:pt idx="21" formatCode="0">
                  <c:v>29.134474451978704</c:v>
                </c:pt>
                <c:pt idx="22" formatCode="0">
                  <c:v>34.299174007124904</c:v>
                </c:pt>
                <c:pt idx="23" formatCode="0">
                  <c:v>31.862370038104999</c:v>
                </c:pt>
                <c:pt idx="24" formatCode="0">
                  <c:v>34.672735541195898</c:v>
                </c:pt>
                <c:pt idx="25" formatCode="0">
                  <c:v>41.669469895159899</c:v>
                </c:pt>
              </c:numCache>
            </c:numRef>
          </c:val>
          <c:smooth val="0"/>
          <c:extLst>
            <c:ext xmlns:c16="http://schemas.microsoft.com/office/drawing/2014/chart" uri="{C3380CC4-5D6E-409C-BE32-E72D297353CC}">
              <c16:uniqueId val="{00000005-DF66-448C-A009-23DA36E4254E}"/>
            </c:ext>
          </c:extLst>
        </c:ser>
        <c:ser>
          <c:idx val="3"/>
          <c:order val="7"/>
          <c:tx>
            <c:strRef>
              <c:f>'30.'!$D$7</c:f>
              <c:strCache>
                <c:ptCount val="1"/>
                <c:pt idx="0">
                  <c:v>Företag</c:v>
                </c:pt>
              </c:strCache>
            </c:strRef>
          </c:tx>
          <c:spPr>
            <a:ln w="38100" cap="rnd">
              <a:solidFill>
                <a:srgbClr val="6E2B62"/>
              </a:solidFill>
              <a:round/>
            </a:ln>
            <a:effectLst/>
          </c:spPr>
          <c:marker>
            <c:symbol val="none"/>
          </c:marker>
          <c:cat>
            <c:numRef>
              <c:f>'30.'!$A$8:$A$33</c:f>
              <c:numCache>
                <c:formatCode>mmm\-yy</c:formatCode>
                <c:ptCount val="26"/>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numCache>
            </c:numRef>
          </c:cat>
          <c:val>
            <c:numRef>
              <c:f>'30.'!$D$8:$D$33</c:f>
              <c:numCache>
                <c:formatCode>#,##0</c:formatCode>
                <c:ptCount val="26"/>
                <c:pt idx="0">
                  <c:v>1.317767734</c:v>
                </c:pt>
                <c:pt idx="1">
                  <c:v>1.4632195679999001</c:v>
                </c:pt>
                <c:pt idx="2">
                  <c:v>1.7451031055217998</c:v>
                </c:pt>
                <c:pt idx="3">
                  <c:v>1.8831042934741999</c:v>
                </c:pt>
                <c:pt idx="4">
                  <c:v>1.8874582148599999</c:v>
                </c:pt>
                <c:pt idx="5">
                  <c:v>1.8973626400000001</c:v>
                </c:pt>
                <c:pt idx="6">
                  <c:v>1.8421740575997996</c:v>
                </c:pt>
                <c:pt idx="7">
                  <c:v>1.9837106357274001</c:v>
                </c:pt>
                <c:pt idx="8">
                  <c:v>2.1965121280635</c:v>
                </c:pt>
                <c:pt idx="9">
                  <c:v>2.0777054054396999</c:v>
                </c:pt>
                <c:pt idx="10">
                  <c:v>2.2557376363298003</c:v>
                </c:pt>
                <c:pt idx="11">
                  <c:v>3.4480033041697999</c:v>
                </c:pt>
                <c:pt idx="12">
                  <c:v>1.9581897266498001</c:v>
                </c:pt>
                <c:pt idx="13">
                  <c:v>2.1729317924789</c:v>
                </c:pt>
                <c:pt idx="14">
                  <c:v>2.0459980855890003</c:v>
                </c:pt>
                <c:pt idx="15">
                  <c:v>1.9017361368979997</c:v>
                </c:pt>
                <c:pt idx="16">
                  <c:v>2.1525064096739999</c:v>
                </c:pt>
                <c:pt idx="17">
                  <c:v>2.1318207486247003</c:v>
                </c:pt>
                <c:pt idx="18" formatCode="0">
                  <c:v>2.4484097796857998</c:v>
                </c:pt>
                <c:pt idx="19" formatCode="0">
                  <c:v>2.6997677416347998</c:v>
                </c:pt>
                <c:pt idx="20" formatCode="0">
                  <c:v>2.5750113316180001</c:v>
                </c:pt>
                <c:pt idx="21" formatCode="0">
                  <c:v>2.7926822621049006</c:v>
                </c:pt>
                <c:pt idx="22" formatCode="0">
                  <c:v>4.2155584120467999</c:v>
                </c:pt>
                <c:pt idx="23" formatCode="0">
                  <c:v>3.0811702319897005</c:v>
                </c:pt>
                <c:pt idx="24" formatCode="0">
                  <c:v>3.5794863914619004</c:v>
                </c:pt>
                <c:pt idx="25" formatCode="0">
                  <c:v>5.8516607471096993</c:v>
                </c:pt>
              </c:numCache>
            </c:numRef>
          </c:val>
          <c:smooth val="0"/>
          <c:extLst>
            <c:ext xmlns:c16="http://schemas.microsoft.com/office/drawing/2014/chart" uri="{C3380CC4-5D6E-409C-BE32-E72D297353CC}">
              <c16:uniqueId val="{00000007-DF66-448C-A009-23DA36E4254E}"/>
            </c:ext>
          </c:extLst>
        </c:ser>
        <c:dLbls>
          <c:showLegendKey val="0"/>
          <c:showVal val="0"/>
          <c:showCatName val="0"/>
          <c:showSerName val="0"/>
          <c:showPercent val="0"/>
          <c:showBubbleSize val="0"/>
        </c:dLbls>
        <c:smooth val="0"/>
        <c:axId val="517726632"/>
        <c:axId val="517737456"/>
        <c:extLst>
          <c:ext xmlns:c15="http://schemas.microsoft.com/office/drawing/2012/chart" uri="{02D57815-91ED-43cb-92C2-25804820EDAC}">
            <c15:filteredLineSeries>
              <c15:ser>
                <c:idx val="4"/>
                <c:order val="0"/>
                <c:tx>
                  <c:strRef>
                    <c:extLst>
                      <c:ext uri="{02D57815-91ED-43cb-92C2-25804820EDAC}">
                        <c15:formulaRef>
                          <c15:sqref>'30.'!$B$7</c15:sqref>
                        </c15:formulaRef>
                      </c:ext>
                    </c:extLst>
                    <c:strCache>
                      <c:ptCount val="1"/>
                      <c:pt idx="0">
                        <c:v>Totalt</c:v>
                      </c:pt>
                    </c:strCache>
                  </c:strRef>
                </c:tx>
                <c:spPr>
                  <a:ln w="38100" cap="sq">
                    <a:solidFill>
                      <a:srgbClr val="98BF0C"/>
                    </a:solidFill>
                    <a:prstDash val="solid"/>
                    <a:round/>
                  </a:ln>
                  <a:effectLst/>
                </c:spPr>
                <c:marker>
                  <c:symbol val="none"/>
                </c:marker>
                <c:cat>
                  <c:numRef>
                    <c:extLst>
                      <c:ext uri="{02D57815-91ED-43cb-92C2-25804820EDAC}">
                        <c15:formulaRef>
                          <c15:sqref>'30.'!$A$8:$A$33</c15:sqref>
                        </c15:formulaRef>
                      </c:ext>
                    </c:extLst>
                    <c:numCache>
                      <c:formatCode>mmm\-yy</c:formatCode>
                      <c:ptCount val="26"/>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numCache>
                  </c:numRef>
                </c:cat>
                <c:val>
                  <c:numRef>
                    <c:extLst>
                      <c:ext uri="{02D57815-91ED-43cb-92C2-25804820EDAC}">
                        <c15:formulaRef>
                          <c15:sqref>'30.'!$B$8:$B$31</c15:sqref>
                        </c15:formulaRef>
                      </c:ext>
                    </c:extLst>
                    <c:numCache>
                      <c:formatCode>#,##0</c:formatCode>
                      <c:ptCount val="24"/>
                      <c:pt idx="0">
                        <c:v>12.7822983524965</c:v>
                      </c:pt>
                      <c:pt idx="1">
                        <c:v>13.070809786986702</c:v>
                      </c:pt>
                      <c:pt idx="2">
                        <c:v>13.954315001282698</c:v>
                      </c:pt>
                      <c:pt idx="3">
                        <c:v>13.740082967594802</c:v>
                      </c:pt>
                      <c:pt idx="4">
                        <c:v>14.439876546740999</c:v>
                      </c:pt>
                      <c:pt idx="5">
                        <c:v>15.052530691114102</c:v>
                      </c:pt>
                      <c:pt idx="6">
                        <c:v>16.508626024584601</c:v>
                      </c:pt>
                      <c:pt idx="7">
                        <c:v>17.0311482228438</c:v>
                      </c:pt>
                      <c:pt idx="8">
                        <c:v>19.237991836334899</c:v>
                      </c:pt>
                      <c:pt idx="9">
                        <c:v>19.660131057065101</c:v>
                      </c:pt>
                      <c:pt idx="10">
                        <c:v>20.5325244540537</c:v>
                      </c:pt>
                      <c:pt idx="11">
                        <c:v>22.408259134077994</c:v>
                      </c:pt>
                      <c:pt idx="12">
                        <c:v>22.323713465039202</c:v>
                      </c:pt>
                      <c:pt idx="13">
                        <c:v>23.553787826574698</c:v>
                      </c:pt>
                      <c:pt idx="14">
                        <c:v>24.139703575008703</c:v>
                      </c:pt>
                      <c:pt idx="15">
                        <c:v>23.824317810175099</c:v>
                      </c:pt>
                      <c:pt idx="16">
                        <c:v>25.210920334797901</c:v>
                      </c:pt>
                      <c:pt idx="17">
                        <c:v>25.6007414651591</c:v>
                      </c:pt>
                      <c:pt idx="18">
                        <c:v>27.170952497063496</c:v>
                      </c:pt>
                      <c:pt idx="19">
                        <c:v>28.186372687296302</c:v>
                      </c:pt>
                      <c:pt idx="20">
                        <c:v>29.354960866029796</c:v>
                      </c:pt>
                      <c:pt idx="21">
                        <c:v>31.927156714083601</c:v>
                      </c:pt>
                      <c:pt idx="22">
                        <c:v>38.5147324191717</c:v>
                      </c:pt>
                      <c:pt idx="23">
                        <c:v>34.943540270094694</c:v>
                      </c:pt>
                    </c:numCache>
                  </c:numRef>
                </c:val>
                <c:smooth val="0"/>
                <c:extLst>
                  <c:ext xmlns:c16="http://schemas.microsoft.com/office/drawing/2014/chart" uri="{C3380CC4-5D6E-409C-BE32-E72D297353CC}">
                    <c16:uniqueId val="{00000000-DF66-448C-A009-23DA36E4254E}"/>
                  </c:ext>
                </c:extLst>
              </c15:ser>
            </c15:filteredLineSeries>
            <c15:filteredLineSeries>
              <c15:ser>
                <c:idx val="5"/>
                <c:order val="1"/>
                <c:tx>
                  <c:strRef>
                    <c:extLst xmlns:c15="http://schemas.microsoft.com/office/drawing/2012/chart">
                      <c:ext xmlns:c15="http://schemas.microsoft.com/office/drawing/2012/chart" uri="{02D57815-91ED-43cb-92C2-25804820EDAC}">
                        <c15:formulaRef>
                          <c15:sqref>'30.'!$C$7</c15:sqref>
                        </c15:formulaRef>
                      </c:ext>
                    </c:extLst>
                    <c:strCache>
                      <c:ptCount val="1"/>
                      <c:pt idx="0">
                        <c:v>Hushåll</c:v>
                      </c:pt>
                    </c:strCache>
                  </c:strRef>
                </c:tx>
                <c:spPr>
                  <a:ln w="38100" cap="sq">
                    <a:solidFill>
                      <a:srgbClr val="F0B600"/>
                    </a:solidFill>
                    <a:prstDash val="solid"/>
                    <a:round/>
                  </a:ln>
                  <a:effectLst/>
                </c:spPr>
                <c:marker>
                  <c:symbol val="none"/>
                </c:marker>
                <c:cat>
                  <c:numRef>
                    <c:extLst xmlns:c15="http://schemas.microsoft.com/office/drawing/2012/chart">
                      <c:ext xmlns:c15="http://schemas.microsoft.com/office/drawing/2012/chart" uri="{02D57815-91ED-43cb-92C2-25804820EDAC}">
                        <c15:formulaRef>
                          <c15:sqref>'30.'!$A$8:$A$33</c15:sqref>
                        </c15:formulaRef>
                      </c:ext>
                    </c:extLst>
                    <c:numCache>
                      <c:formatCode>mmm\-yy</c:formatCode>
                      <c:ptCount val="26"/>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numCache>
                  </c:numRef>
                </c:cat>
                <c:val>
                  <c:numRef>
                    <c:extLst xmlns:c15="http://schemas.microsoft.com/office/drawing/2012/chart">
                      <c:ext xmlns:c15="http://schemas.microsoft.com/office/drawing/2012/chart" uri="{02D57815-91ED-43cb-92C2-25804820EDAC}">
                        <c15:formulaRef>
                          <c15:sqref>'30.'!$C$8:$C$31</c15:sqref>
                        </c15:formulaRef>
                      </c:ext>
                    </c:extLst>
                    <c:numCache>
                      <c:formatCode>#,##0</c:formatCode>
                      <c:ptCount val="24"/>
                      <c:pt idx="0">
                        <c:v>11.4645306184965</c:v>
                      </c:pt>
                      <c:pt idx="1">
                        <c:v>11.6075902189868</c:v>
                      </c:pt>
                      <c:pt idx="2">
                        <c:v>12.209211895760898</c:v>
                      </c:pt>
                      <c:pt idx="3">
                        <c:v>11.856978674120601</c:v>
                      </c:pt>
                      <c:pt idx="4">
                        <c:v>12.552418331880999</c:v>
                      </c:pt>
                      <c:pt idx="5">
                        <c:v>13.155168051114101</c:v>
                      </c:pt>
                      <c:pt idx="6">
                        <c:v>14.6664519669848</c:v>
                      </c:pt>
                      <c:pt idx="7">
                        <c:v>15.047437587116402</c:v>
                      </c:pt>
                      <c:pt idx="8">
                        <c:v>17.0414797082714</c:v>
                      </c:pt>
                      <c:pt idx="9">
                        <c:v>17.5824256516254</c:v>
                      </c:pt>
                      <c:pt idx="10">
                        <c:v>18.276786817723899</c:v>
                      </c:pt>
                      <c:pt idx="11">
                        <c:v>18.960255829908196</c:v>
                      </c:pt>
                      <c:pt idx="12">
                        <c:v>20.365523738389399</c:v>
                      </c:pt>
                      <c:pt idx="13">
                        <c:v>21.3808560340958</c:v>
                      </c:pt>
                      <c:pt idx="14">
                        <c:v>22.093705489419701</c:v>
                      </c:pt>
                      <c:pt idx="15">
                        <c:v>21.922581673277101</c:v>
                      </c:pt>
                      <c:pt idx="16">
                        <c:v>23.058413925123901</c:v>
                      </c:pt>
                      <c:pt idx="17">
                        <c:v>23.468920716534402</c:v>
                      </c:pt>
                      <c:pt idx="18" formatCode="0">
                        <c:v>24.722542717377696</c:v>
                      </c:pt>
                      <c:pt idx="19" formatCode="0">
                        <c:v>25.486604945661504</c:v>
                      </c:pt>
                      <c:pt idx="20" formatCode="0">
                        <c:v>26.779949534411795</c:v>
                      </c:pt>
                      <c:pt idx="21" formatCode="0">
                        <c:v>29.134474451978704</c:v>
                      </c:pt>
                      <c:pt idx="22" formatCode="0">
                        <c:v>34.299174007124904</c:v>
                      </c:pt>
                      <c:pt idx="23" formatCode="0">
                        <c:v>31.862370038104999</c:v>
                      </c:pt>
                    </c:numCache>
                  </c:numRef>
                </c:val>
                <c:smooth val="0"/>
                <c:extLst xmlns:c15="http://schemas.microsoft.com/office/drawing/2012/chart">
                  <c:ext xmlns:c16="http://schemas.microsoft.com/office/drawing/2014/chart" uri="{C3380CC4-5D6E-409C-BE32-E72D297353CC}">
                    <c16:uniqueId val="{00000001-DF66-448C-A009-23DA36E4254E}"/>
                  </c:ext>
                </c:extLst>
              </c15:ser>
            </c15:filteredLineSeries>
            <c15:filteredLineSeries>
              <c15:ser>
                <c:idx val="6"/>
                <c:order val="2"/>
                <c:tx>
                  <c:strRef>
                    <c:extLst xmlns:c15="http://schemas.microsoft.com/office/drawing/2012/chart">
                      <c:ext xmlns:c15="http://schemas.microsoft.com/office/drawing/2012/chart" uri="{02D57815-91ED-43cb-92C2-25804820EDAC}">
                        <c15:formulaRef>
                          <c15:sqref>'30.'!#REF!</c15:sqref>
                        </c15:formulaRef>
                      </c:ext>
                    </c:extLst>
                    <c:strCache>
                      <c:ptCount val="1"/>
                      <c:pt idx="0">
                        <c:v>#REFERENS!</c:v>
                      </c:pt>
                    </c:strCache>
                  </c:strRef>
                </c:tx>
                <c:spPr>
                  <a:ln w="38100" cap="rnd">
                    <a:solidFill>
                      <a:srgbClr val="E64848"/>
                    </a:solidFill>
                    <a:prstDash val="solid"/>
                    <a:round/>
                  </a:ln>
                  <a:effectLst/>
                </c:spPr>
                <c:marker>
                  <c:symbol val="none"/>
                </c:marker>
                <c:cat>
                  <c:numRef>
                    <c:extLst xmlns:c15="http://schemas.microsoft.com/office/drawing/2012/chart">
                      <c:ext xmlns:c15="http://schemas.microsoft.com/office/drawing/2012/chart" uri="{02D57815-91ED-43cb-92C2-25804820EDAC}">
                        <c15:formulaRef>
                          <c15:sqref>'30.'!$A$8:$A$33</c15:sqref>
                        </c15:formulaRef>
                      </c:ext>
                    </c:extLst>
                    <c:numCache>
                      <c:formatCode>mmm\-yy</c:formatCode>
                      <c:ptCount val="26"/>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numCache>
                  </c:numRef>
                </c:cat>
                <c:val>
                  <c:numRef>
                    <c:extLst xmlns:c15="http://schemas.microsoft.com/office/drawing/2012/chart">
                      <c:ext xmlns:c15="http://schemas.microsoft.com/office/drawing/2012/chart" uri="{02D57815-91ED-43cb-92C2-25804820EDAC}">
                        <c15:formulaRef>
                          <c15:sqref>'30.'!#REF!</c15:sqref>
                        </c15:formulaRef>
                      </c:ext>
                    </c:extLst>
                    <c:numCache>
                      <c:formatCode>General</c:formatCode>
                      <c:ptCount val="1"/>
                      <c:pt idx="0">
                        <c:v>1</c:v>
                      </c:pt>
                    </c:numCache>
                  </c:numRef>
                </c:val>
                <c:smooth val="0"/>
                <c:extLst xmlns:c15="http://schemas.microsoft.com/office/drawing/2012/chart">
                  <c:ext xmlns:c16="http://schemas.microsoft.com/office/drawing/2014/chart" uri="{C3380CC4-5D6E-409C-BE32-E72D297353CC}">
                    <c16:uniqueId val="{00000002-DF66-448C-A009-23DA36E4254E}"/>
                  </c:ext>
                </c:extLst>
              </c15:ser>
            </c15:filteredLineSeries>
            <c15:filteredLineSeries>
              <c15:ser>
                <c:idx val="7"/>
                <c:order val="3"/>
                <c:tx>
                  <c:strRef>
                    <c:extLst xmlns:c15="http://schemas.microsoft.com/office/drawing/2012/chart">
                      <c:ext xmlns:c15="http://schemas.microsoft.com/office/drawing/2012/chart" uri="{02D57815-91ED-43cb-92C2-25804820EDAC}">
                        <c15:formulaRef>
                          <c15:sqref>'30.'!$D$7</c15:sqref>
                        </c15:formulaRef>
                      </c:ext>
                    </c:extLst>
                    <c:strCache>
                      <c:ptCount val="1"/>
                      <c:pt idx="0">
                        <c:v>Företag</c:v>
                      </c:pt>
                    </c:strCache>
                  </c:strRef>
                </c:tx>
                <c:spPr>
                  <a:ln w="28575" cap="rnd">
                    <a:solidFill>
                      <a:srgbClr val="4DAEC3"/>
                    </a:solidFill>
                    <a:round/>
                  </a:ln>
                  <a:effectLst/>
                </c:spPr>
                <c:marker>
                  <c:symbol val="none"/>
                </c:marker>
                <c:dPt>
                  <c:idx val="21"/>
                  <c:marker>
                    <c:symbol val="none"/>
                  </c:marker>
                  <c:bubble3D val="0"/>
                  <c:spPr>
                    <a:ln w="38100" cap="rnd">
                      <a:solidFill>
                        <a:srgbClr val="4DAEC3"/>
                      </a:solidFill>
                      <a:round/>
                    </a:ln>
                    <a:effectLst/>
                  </c:spPr>
                  <c:extLst xmlns:c15="http://schemas.microsoft.com/office/drawing/2012/chart">
                    <c:ext xmlns:c16="http://schemas.microsoft.com/office/drawing/2014/chart" uri="{C3380CC4-5D6E-409C-BE32-E72D297353CC}">
                      <c16:uniqueId val="{00000000-9B3C-49E3-A065-2AA0B4DE5A2C}"/>
                    </c:ext>
                  </c:extLst>
                </c:dPt>
                <c:cat>
                  <c:numRef>
                    <c:extLst xmlns:c15="http://schemas.microsoft.com/office/drawing/2012/chart">
                      <c:ext xmlns:c15="http://schemas.microsoft.com/office/drawing/2012/chart" uri="{02D57815-91ED-43cb-92C2-25804820EDAC}">
                        <c15:formulaRef>
                          <c15:sqref>'30.'!$A$8:$A$33</c15:sqref>
                        </c15:formulaRef>
                      </c:ext>
                    </c:extLst>
                    <c:numCache>
                      <c:formatCode>mmm\-yy</c:formatCode>
                      <c:ptCount val="26"/>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numCache>
                  </c:numRef>
                </c:cat>
                <c:val>
                  <c:numRef>
                    <c:extLst xmlns:c15="http://schemas.microsoft.com/office/drawing/2012/chart">
                      <c:ext xmlns:c15="http://schemas.microsoft.com/office/drawing/2012/chart" uri="{02D57815-91ED-43cb-92C2-25804820EDAC}">
                        <c15:formulaRef>
                          <c15:sqref>'30.'!$D$8:$D$31</c15:sqref>
                        </c15:formulaRef>
                      </c:ext>
                    </c:extLst>
                    <c:numCache>
                      <c:formatCode>#,##0</c:formatCode>
                      <c:ptCount val="24"/>
                      <c:pt idx="0">
                        <c:v>1.317767734</c:v>
                      </c:pt>
                      <c:pt idx="1">
                        <c:v>1.4632195679999001</c:v>
                      </c:pt>
                      <c:pt idx="2">
                        <c:v>1.7451031055217998</c:v>
                      </c:pt>
                      <c:pt idx="3">
                        <c:v>1.8831042934741999</c:v>
                      </c:pt>
                      <c:pt idx="4">
                        <c:v>1.8874582148599999</c:v>
                      </c:pt>
                      <c:pt idx="5">
                        <c:v>1.8973626400000001</c:v>
                      </c:pt>
                      <c:pt idx="6">
                        <c:v>1.8421740575997996</c:v>
                      </c:pt>
                      <c:pt idx="7">
                        <c:v>1.9837106357274001</c:v>
                      </c:pt>
                      <c:pt idx="8">
                        <c:v>2.1965121280635</c:v>
                      </c:pt>
                      <c:pt idx="9">
                        <c:v>2.0777054054396999</c:v>
                      </c:pt>
                      <c:pt idx="10">
                        <c:v>2.2557376363298003</c:v>
                      </c:pt>
                      <c:pt idx="11">
                        <c:v>3.4480033041697999</c:v>
                      </c:pt>
                      <c:pt idx="12">
                        <c:v>1.9581897266498001</c:v>
                      </c:pt>
                      <c:pt idx="13">
                        <c:v>2.1729317924789</c:v>
                      </c:pt>
                      <c:pt idx="14">
                        <c:v>2.0459980855890003</c:v>
                      </c:pt>
                      <c:pt idx="15">
                        <c:v>1.9017361368979997</c:v>
                      </c:pt>
                      <c:pt idx="16">
                        <c:v>2.1525064096739999</c:v>
                      </c:pt>
                      <c:pt idx="17">
                        <c:v>2.1318207486247003</c:v>
                      </c:pt>
                      <c:pt idx="18" formatCode="0">
                        <c:v>2.4484097796857998</c:v>
                      </c:pt>
                      <c:pt idx="19" formatCode="0">
                        <c:v>2.6997677416347998</c:v>
                      </c:pt>
                      <c:pt idx="20" formatCode="0">
                        <c:v>2.5750113316180001</c:v>
                      </c:pt>
                      <c:pt idx="21" formatCode="0">
                        <c:v>2.7926822621049006</c:v>
                      </c:pt>
                      <c:pt idx="22" formatCode="0">
                        <c:v>4.2155584120467999</c:v>
                      </c:pt>
                      <c:pt idx="23" formatCode="0">
                        <c:v>3.0811702319897005</c:v>
                      </c:pt>
                    </c:numCache>
                  </c:numRef>
                </c:val>
                <c:smooth val="0"/>
                <c:extLst xmlns:c15="http://schemas.microsoft.com/office/drawing/2012/chart">
                  <c:ext xmlns:c16="http://schemas.microsoft.com/office/drawing/2014/chart" uri="{C3380CC4-5D6E-409C-BE32-E72D297353CC}">
                    <c16:uniqueId val="{00000003-DF66-448C-A009-23DA36E4254E}"/>
                  </c:ext>
                </c:extLst>
              </c15:ser>
            </c15:filteredLineSeries>
            <c15:filteredLineSeries>
              <c15:ser>
                <c:idx val="2"/>
                <c:order val="6"/>
                <c:tx>
                  <c:strRef>
                    <c:extLst xmlns:c15="http://schemas.microsoft.com/office/drawing/2012/chart">
                      <c:ext xmlns:c15="http://schemas.microsoft.com/office/drawing/2012/chart" uri="{02D57815-91ED-43cb-92C2-25804820EDAC}">
                        <c15:formulaRef>
                          <c15:sqref>'30.'!#REF!</c15:sqref>
                        </c15:formulaRef>
                      </c:ext>
                    </c:extLst>
                    <c:strCache>
                      <c:ptCount val="1"/>
                      <c:pt idx="0">
                        <c:v>#REFERENS!</c:v>
                      </c:pt>
                    </c:strCache>
                  </c:strRef>
                </c:tx>
                <c:spPr>
                  <a:ln w="38100" cap="rnd">
                    <a:solidFill>
                      <a:srgbClr val="6E2B62"/>
                    </a:solidFill>
                    <a:prstDash val="solid"/>
                    <a:round/>
                  </a:ln>
                  <a:effectLst/>
                </c:spPr>
                <c:marker>
                  <c:symbol val="none"/>
                </c:marker>
                <c:cat>
                  <c:numRef>
                    <c:extLst xmlns:c15="http://schemas.microsoft.com/office/drawing/2012/chart">
                      <c:ext xmlns:c15="http://schemas.microsoft.com/office/drawing/2012/chart" uri="{02D57815-91ED-43cb-92C2-25804820EDAC}">
                        <c15:formulaRef>
                          <c15:sqref>'30.'!$A$8:$A$33</c15:sqref>
                        </c15:formulaRef>
                      </c:ext>
                    </c:extLst>
                    <c:numCache>
                      <c:formatCode>mmm\-yy</c:formatCode>
                      <c:ptCount val="26"/>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numCache>
                  </c:numRef>
                </c:cat>
                <c:val>
                  <c:numRef>
                    <c:extLst xmlns:c15="http://schemas.microsoft.com/office/drawing/2012/chart">
                      <c:ext xmlns:c15="http://schemas.microsoft.com/office/drawing/2012/chart" uri="{02D57815-91ED-43cb-92C2-25804820EDAC}">
                        <c15:formulaRef>
                          <c15:sqref>'30.'!#REF!</c15:sqref>
                        </c15:formulaRef>
                      </c:ext>
                    </c:extLst>
                    <c:numCache>
                      <c:formatCode>General</c:formatCode>
                      <c:ptCount val="1"/>
                      <c:pt idx="0">
                        <c:v>1</c:v>
                      </c:pt>
                    </c:numCache>
                  </c:numRef>
                </c:val>
                <c:smooth val="0"/>
                <c:extLst xmlns:c15="http://schemas.microsoft.com/office/drawing/2012/chart">
                  <c:ext xmlns:c16="http://schemas.microsoft.com/office/drawing/2014/chart" uri="{C3380CC4-5D6E-409C-BE32-E72D297353CC}">
                    <c16:uniqueId val="{00000006-DF66-448C-A009-23DA36E4254E}"/>
                  </c:ext>
                </c:extLst>
              </c15:ser>
            </c15:filteredLineSeries>
          </c:ext>
        </c:extLst>
      </c:lineChart>
      <c:dateAx>
        <c:axId val="517726632"/>
        <c:scaling>
          <c:orientation val="minMax"/>
        </c:scaling>
        <c:delete val="0"/>
        <c:axPos val="b"/>
        <c:numFmt formatCode="yyyy;@" sourceLinked="0"/>
        <c:majorTickMark val="out"/>
        <c:minorTickMark val="none"/>
        <c:tickLblPos val="nextTo"/>
        <c:spPr>
          <a:noFill/>
          <a:ln w="9525" cap="flat" cmpd="sng" algn="ctr">
            <a:solidFill>
              <a:srgbClr val="A4A4A4"/>
            </a:solidFill>
            <a:round/>
          </a:ln>
          <a:effectLst/>
        </c:spPr>
        <c:txPr>
          <a:bodyPr rot="0" spcFirstLastPara="1" vertOverflow="ellipsis"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1.0000000000000002E+20"/>
        <c:auto val="1"/>
        <c:lblOffset val="0"/>
        <c:baseTimeUnit val="months"/>
        <c:majorUnit val="12"/>
        <c:majorTimeUnit val="months"/>
        <c:minorUnit val="1"/>
        <c:minorTimeUnit val="months"/>
      </c:dateAx>
      <c:valAx>
        <c:axId val="517737456"/>
        <c:scaling>
          <c:orientation val="minMax"/>
        </c:scaling>
        <c:delete val="0"/>
        <c:axPos val="l"/>
        <c:majorGridlines>
          <c:spPr>
            <a:ln w="9525" cap="flat" cmpd="sng" algn="ctr">
              <a:solidFill>
                <a:srgbClr val="A4A4A4"/>
              </a:solidFill>
              <a:round/>
            </a:ln>
            <a:effectLst/>
          </c:spPr>
        </c:majorGridlines>
        <c:numFmt formatCode="#,##0" sourceLinked="1"/>
        <c:majorTickMark val="none"/>
        <c:minorTickMark val="none"/>
        <c:tickLblPos val="nextTo"/>
        <c:spPr>
          <a:noFill/>
          <a:ln>
            <a:solidFill>
              <a:srgbClr val="A4A4A4"/>
            </a:solidFill>
          </a:ln>
          <a:effectLst/>
        </c:spPr>
        <c:txPr>
          <a:bodyPr rot="-6000000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midCat"/>
      </c:valAx>
      <c:spPr>
        <a:noFill/>
        <a:ln>
          <a:solidFill>
            <a:srgbClr val="A4A4A4"/>
          </a:solidFill>
        </a:ln>
        <a:effectLst/>
      </c:spPr>
    </c:plotArea>
    <c:legend>
      <c:legendPos val="b"/>
      <c:layout>
        <c:manualLayout>
          <c:xMode val="edge"/>
          <c:yMode val="edge"/>
          <c:x val="0.12425359333201441"/>
          <c:y val="0.88563849702441932"/>
          <c:w val="0.75149277580522778"/>
          <c:h val="6.9738243366473621E-2"/>
        </c:manualLayout>
      </c:layout>
      <c:overlay val="0"/>
      <c:spPr>
        <a:noFill/>
        <a:ln>
          <a:noFill/>
        </a:ln>
        <a:effectLst/>
      </c:spPr>
      <c:txPr>
        <a:bodyPr rot="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1600" b="1">
          <a:latin typeface="Arial" panose="020B0604020202020204" pitchFamily="34" charset="0"/>
          <a:cs typeface="Arial" panose="020B0604020202020204" pitchFamily="34" charset="0"/>
        </a:defRPr>
      </a:pPr>
      <a:endParaRPr lang="sv-SE"/>
    </a:p>
  </c:txPr>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4.6576730418943536E-2"/>
          <c:y val="6.0319865319865308E-2"/>
          <c:w val="0.94310906193078325"/>
          <c:h val="0.75353123954299939"/>
        </c:manualLayout>
      </c:layout>
      <c:lineChart>
        <c:grouping val="standard"/>
        <c:varyColors val="0"/>
        <c:ser>
          <c:idx val="0"/>
          <c:order val="0"/>
          <c:tx>
            <c:strRef>
              <c:f>'31.'!$B$7</c:f>
              <c:strCache>
                <c:ptCount val="1"/>
                <c:pt idx="0">
                  <c:v>Avkastning på eget kapital</c:v>
                </c:pt>
              </c:strCache>
            </c:strRef>
          </c:tx>
          <c:spPr>
            <a:ln w="38100" cap="sq">
              <a:solidFill>
                <a:srgbClr val="006A7D"/>
              </a:solidFill>
              <a:prstDash val="solid"/>
              <a:round/>
            </a:ln>
            <a:effectLst/>
          </c:spPr>
          <c:marker>
            <c:symbol val="none"/>
          </c:marker>
          <c:cat>
            <c:numRef>
              <c:f>'31.'!$A$8:$A$33</c:f>
              <c:numCache>
                <c:formatCode>mmm\-yy</c:formatCode>
                <c:ptCount val="26"/>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numCache>
            </c:numRef>
          </c:cat>
          <c:val>
            <c:numRef>
              <c:f>'31.'!$B$8:$B$33</c:f>
              <c:numCache>
                <c:formatCode>0</c:formatCode>
                <c:ptCount val="26"/>
                <c:pt idx="0">
                  <c:v>28.4100846608282</c:v>
                </c:pt>
                <c:pt idx="1">
                  <c:v>22.086226505319058</c:v>
                </c:pt>
                <c:pt idx="2">
                  <c:v>19.713169780818966</c:v>
                </c:pt>
                <c:pt idx="3">
                  <c:v>6.6889777218406845</c:v>
                </c:pt>
                <c:pt idx="4">
                  <c:v>31.563747958026578</c:v>
                </c:pt>
                <c:pt idx="5">
                  <c:v>15.927277216124173</c:v>
                </c:pt>
                <c:pt idx="6">
                  <c:v>15.727859125795462</c:v>
                </c:pt>
                <c:pt idx="7">
                  <c:v>2.6035984267735057</c:v>
                </c:pt>
                <c:pt idx="8">
                  <c:v>35.330503664434602</c:v>
                </c:pt>
                <c:pt idx="9">
                  <c:v>17.889572357111145</c:v>
                </c:pt>
                <c:pt idx="10">
                  <c:v>17.23610424514823</c:v>
                </c:pt>
                <c:pt idx="11">
                  <c:v>10.634433479148818</c:v>
                </c:pt>
                <c:pt idx="12">
                  <c:v>31.546566672965387</c:v>
                </c:pt>
                <c:pt idx="13">
                  <c:v>16.162592346129269</c:v>
                </c:pt>
                <c:pt idx="14">
                  <c:v>15.292662836915202</c:v>
                </c:pt>
                <c:pt idx="15">
                  <c:v>4.8139137734055257</c:v>
                </c:pt>
                <c:pt idx="16">
                  <c:v>24.387848478227841</c:v>
                </c:pt>
                <c:pt idx="17">
                  <c:v>9.8763202864184212</c:v>
                </c:pt>
                <c:pt idx="18">
                  <c:v>12.722056218710708</c:v>
                </c:pt>
                <c:pt idx="19">
                  <c:v>3.4381924280390059</c:v>
                </c:pt>
                <c:pt idx="20">
                  <c:v>22.913583299950378</c:v>
                </c:pt>
                <c:pt idx="21">
                  <c:v>15.817080158080687</c:v>
                </c:pt>
                <c:pt idx="22">
                  <c:v>14.644713109618609</c:v>
                </c:pt>
                <c:pt idx="23">
                  <c:v>2.7739418214297467</c:v>
                </c:pt>
                <c:pt idx="24">
                  <c:v>21.837650980390599</c:v>
                </c:pt>
                <c:pt idx="25">
                  <c:v>17.075122538002599</c:v>
                </c:pt>
              </c:numCache>
            </c:numRef>
          </c:val>
          <c:smooth val="0"/>
          <c:extLst>
            <c:ext xmlns:c16="http://schemas.microsoft.com/office/drawing/2014/chart" uri="{C3380CC4-5D6E-409C-BE32-E72D297353CC}">
              <c16:uniqueId val="{00000000-04A7-4F16-82E8-181B094422E5}"/>
            </c:ext>
          </c:extLst>
        </c:ser>
        <c:ser>
          <c:idx val="1"/>
          <c:order val="1"/>
          <c:tx>
            <c:strRef>
              <c:f>'31.'!$C$7</c:f>
              <c:strCache>
                <c:ptCount val="1"/>
                <c:pt idx="0">
                  <c:v>Avkastning på eget kapital, glidande medelvärde</c:v>
                </c:pt>
              </c:strCache>
            </c:strRef>
          </c:tx>
          <c:spPr>
            <a:ln w="38100" cap="rnd">
              <a:solidFill>
                <a:srgbClr val="006A7D"/>
              </a:solidFill>
              <a:prstDash val="dash"/>
              <a:round/>
            </a:ln>
            <a:effectLst/>
          </c:spPr>
          <c:marker>
            <c:symbol val="none"/>
          </c:marker>
          <c:cat>
            <c:numRef>
              <c:f>'31.'!$A$8:$A$33</c:f>
              <c:numCache>
                <c:formatCode>mmm\-yy</c:formatCode>
                <c:ptCount val="26"/>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numCache>
            </c:numRef>
          </c:cat>
          <c:val>
            <c:numRef>
              <c:f>'31.'!$C$8:$C$33</c:f>
              <c:numCache>
                <c:formatCode>0</c:formatCode>
                <c:ptCount val="26"/>
                <c:pt idx="0">
                  <c:v>22.126086040062226</c:v>
                </c:pt>
                <c:pt idx="1">
                  <c:v>21.931132239275144</c:v>
                </c:pt>
                <c:pt idx="2">
                  <c:v>22.623046756935207</c:v>
                </c:pt>
                <c:pt idx="3">
                  <c:v>18.398645020669409</c:v>
                </c:pt>
                <c:pt idx="4">
                  <c:v>20.013030491501322</c:v>
                </c:pt>
                <c:pt idx="5">
                  <c:v>18.473293169202599</c:v>
                </c:pt>
                <c:pt idx="6">
                  <c:v>17.476965505446724</c:v>
                </c:pt>
                <c:pt idx="7">
                  <c:v>16.455620681679928</c:v>
                </c:pt>
                <c:pt idx="8">
                  <c:v>17.397309608281937</c:v>
                </c:pt>
                <c:pt idx="9">
                  <c:v>17.887883393528682</c:v>
                </c:pt>
                <c:pt idx="10">
                  <c:v>18.26494467336687</c:v>
                </c:pt>
                <c:pt idx="11">
                  <c:v>20.272653436460701</c:v>
                </c:pt>
                <c:pt idx="12">
                  <c:v>19.326669188593396</c:v>
                </c:pt>
                <c:pt idx="13">
                  <c:v>18.894924185847923</c:v>
                </c:pt>
                <c:pt idx="14">
                  <c:v>18.40906383378967</c:v>
                </c:pt>
                <c:pt idx="15">
                  <c:v>16.953933907353846</c:v>
                </c:pt>
                <c:pt idx="16">
                  <c:v>15.16425435866946</c:v>
                </c:pt>
                <c:pt idx="17">
                  <c:v>13.592686343741747</c:v>
                </c:pt>
                <c:pt idx="18">
                  <c:v>12.950034689190627</c:v>
                </c:pt>
                <c:pt idx="19">
                  <c:v>12.606104352848996</c:v>
                </c:pt>
                <c:pt idx="20">
                  <c:v>12.237538058279629</c:v>
                </c:pt>
                <c:pt idx="21">
                  <c:v>13.722728026195197</c:v>
                </c:pt>
                <c:pt idx="22">
                  <c:v>14.203392248922169</c:v>
                </c:pt>
                <c:pt idx="23">
                  <c:v>14.037329597269856</c:v>
                </c:pt>
                <c:pt idx="24">
                  <c:v>13.764235773099401</c:v>
                </c:pt>
                <c:pt idx="25">
                  <c:v>14.0787463680799</c:v>
                </c:pt>
              </c:numCache>
            </c:numRef>
          </c:val>
          <c:smooth val="0"/>
          <c:extLst>
            <c:ext xmlns:c16="http://schemas.microsoft.com/office/drawing/2014/chart" uri="{C3380CC4-5D6E-409C-BE32-E72D297353CC}">
              <c16:uniqueId val="{00000001-04A7-4F16-82E8-181B094422E5}"/>
            </c:ext>
          </c:extLst>
        </c:ser>
        <c:dLbls>
          <c:showLegendKey val="0"/>
          <c:showVal val="0"/>
          <c:showCatName val="0"/>
          <c:showSerName val="0"/>
          <c:showPercent val="0"/>
          <c:showBubbleSize val="0"/>
        </c:dLbls>
        <c:smooth val="0"/>
        <c:axId val="517726632"/>
        <c:axId val="517737456"/>
      </c:lineChart>
      <c:dateAx>
        <c:axId val="517726632"/>
        <c:scaling>
          <c:orientation val="minMax"/>
        </c:scaling>
        <c:delete val="0"/>
        <c:axPos val="b"/>
        <c:numFmt formatCode="yyyy;@" sourceLinked="0"/>
        <c:majorTickMark val="out"/>
        <c:minorTickMark val="none"/>
        <c:tickLblPos val="nextTo"/>
        <c:spPr>
          <a:noFill/>
          <a:ln w="9525" cap="flat" cmpd="sng" algn="ctr">
            <a:solidFill>
              <a:srgbClr val="A4A4A4"/>
            </a:solidFill>
            <a:round/>
          </a:ln>
          <a:effectLst/>
        </c:spPr>
        <c:txPr>
          <a:bodyPr rot="0" spcFirstLastPara="1" vertOverflow="ellipsis"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1.0000000000000002E+20"/>
        <c:auto val="1"/>
        <c:lblOffset val="0"/>
        <c:baseTimeUnit val="months"/>
        <c:majorUnit val="12"/>
        <c:majorTimeUnit val="months"/>
        <c:minorUnit val="1"/>
        <c:minorTimeUnit val="months"/>
      </c:dateAx>
      <c:valAx>
        <c:axId val="517737456"/>
        <c:scaling>
          <c:orientation val="minMax"/>
          <c:min val="0"/>
        </c:scaling>
        <c:delete val="0"/>
        <c:axPos val="l"/>
        <c:majorGridlines>
          <c:spPr>
            <a:ln w="9525" cap="flat" cmpd="sng" algn="ctr">
              <a:solidFill>
                <a:srgbClr val="A4A4A4"/>
              </a:solidFill>
              <a:round/>
            </a:ln>
            <a:effectLst/>
          </c:spPr>
        </c:majorGridlines>
        <c:numFmt formatCode="0" sourceLinked="1"/>
        <c:majorTickMark val="none"/>
        <c:minorTickMark val="none"/>
        <c:tickLblPos val="nextTo"/>
        <c:spPr>
          <a:noFill/>
          <a:ln>
            <a:solidFill>
              <a:srgbClr val="A4A4A4"/>
            </a:solidFill>
          </a:ln>
          <a:effectLst/>
        </c:spPr>
        <c:txPr>
          <a:bodyPr rot="-6000000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midCat"/>
      </c:valAx>
      <c:spPr>
        <a:noFill/>
        <a:ln>
          <a:solidFill>
            <a:srgbClr val="A4A4A4"/>
          </a:solidFill>
        </a:ln>
        <a:effectLst/>
      </c:spPr>
    </c:plotArea>
    <c:legend>
      <c:legendPos val="b"/>
      <c:layout/>
      <c:overlay val="0"/>
      <c:spPr>
        <a:noFill/>
        <a:ln>
          <a:noFill/>
        </a:ln>
        <a:effectLst/>
      </c:spPr>
      <c:txPr>
        <a:bodyPr rot="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1600" b="1">
          <a:latin typeface="Arial" panose="020B0604020202020204" pitchFamily="34" charset="0"/>
          <a:cs typeface="Arial" panose="020B0604020202020204" pitchFamily="34" charset="0"/>
        </a:defRPr>
      </a:pPr>
      <a:endParaRPr lang="sv-SE"/>
    </a:p>
  </c:txPr>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4.6576730418943536E-2"/>
          <c:y val="6.0319865319865308E-2"/>
          <c:w val="0.94310906193078325"/>
          <c:h val="0.75353124999999999"/>
        </c:manualLayout>
      </c:layout>
      <c:lineChart>
        <c:grouping val="standard"/>
        <c:varyColors val="0"/>
        <c:ser>
          <c:idx val="0"/>
          <c:order val="0"/>
          <c:tx>
            <c:strRef>
              <c:f>'32.'!$B$7</c:f>
              <c:strCache>
                <c:ptCount val="1"/>
                <c:pt idx="0">
                  <c:v>Totalt</c:v>
                </c:pt>
              </c:strCache>
            </c:strRef>
          </c:tx>
          <c:spPr>
            <a:ln w="38100" cap="sq">
              <a:solidFill>
                <a:srgbClr val="006A7D"/>
              </a:solidFill>
              <a:prstDash val="solid"/>
              <a:round/>
            </a:ln>
            <a:effectLst/>
          </c:spPr>
          <c:marker>
            <c:symbol val="none"/>
          </c:marker>
          <c:cat>
            <c:numRef>
              <c:f>'32.'!$A$8:$A$33</c:f>
              <c:numCache>
                <c:formatCode>mmm\-yy</c:formatCode>
                <c:ptCount val="26"/>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numCache>
            </c:numRef>
          </c:cat>
          <c:val>
            <c:numRef>
              <c:f>'32.'!$B$8:$B$33</c:f>
              <c:numCache>
                <c:formatCode>0</c:formatCode>
                <c:ptCount val="26"/>
                <c:pt idx="0">
                  <c:v>23.160014695091597</c:v>
                </c:pt>
                <c:pt idx="1">
                  <c:v>23.544834742993402</c:v>
                </c:pt>
                <c:pt idx="2">
                  <c:v>23.180971676965697</c:v>
                </c:pt>
                <c:pt idx="3">
                  <c:v>24.7450879090906</c:v>
                </c:pt>
                <c:pt idx="4">
                  <c:v>24.828425851165701</c:v>
                </c:pt>
                <c:pt idx="5">
                  <c:v>26.109814071442496</c:v>
                </c:pt>
                <c:pt idx="6">
                  <c:v>26.245115965650601</c:v>
                </c:pt>
                <c:pt idx="7">
                  <c:v>27.260006504505402</c:v>
                </c:pt>
                <c:pt idx="8">
                  <c:v>27.712792703548402</c:v>
                </c:pt>
                <c:pt idx="9">
                  <c:v>28.103386094733999</c:v>
                </c:pt>
                <c:pt idx="10">
                  <c:v>28.083533531015998</c:v>
                </c:pt>
                <c:pt idx="11">
                  <c:v>29.744675715888</c:v>
                </c:pt>
                <c:pt idx="12">
                  <c:v>30.157410705173401</c:v>
                </c:pt>
                <c:pt idx="13">
                  <c:v>30.627826576998199</c:v>
                </c:pt>
                <c:pt idx="14">
                  <c:v>30.929525746338804</c:v>
                </c:pt>
                <c:pt idx="15">
                  <c:v>31.502980610909201</c:v>
                </c:pt>
                <c:pt idx="16">
                  <c:v>31.482340284914599</c:v>
                </c:pt>
                <c:pt idx="17">
                  <c:v>31.738408881046997</c:v>
                </c:pt>
                <c:pt idx="18">
                  <c:v>31.670096824943602</c:v>
                </c:pt>
                <c:pt idx="19">
                  <c:v>31.948480960178902</c:v>
                </c:pt>
                <c:pt idx="20">
                  <c:v>31.263921530983602</c:v>
                </c:pt>
                <c:pt idx="21">
                  <c:v>31.149526997597398</c:v>
                </c:pt>
                <c:pt idx="22">
                  <c:v>31.1092807511986</c:v>
                </c:pt>
                <c:pt idx="23">
                  <c:v>30.748802325239801</c:v>
                </c:pt>
                <c:pt idx="24">
                  <c:v>30.598751002529202</c:v>
                </c:pt>
                <c:pt idx="25">
                  <c:v>31.805559698425405</c:v>
                </c:pt>
              </c:numCache>
            </c:numRef>
          </c:val>
          <c:smooth val="0"/>
          <c:extLst>
            <c:ext xmlns:c16="http://schemas.microsoft.com/office/drawing/2014/chart" uri="{C3380CC4-5D6E-409C-BE32-E72D297353CC}">
              <c16:uniqueId val="{00000000-2FCF-49B4-9BA1-7360EF7C9535}"/>
            </c:ext>
          </c:extLst>
        </c:ser>
        <c:ser>
          <c:idx val="1"/>
          <c:order val="1"/>
          <c:tx>
            <c:strRef>
              <c:f>'32.'!$C$7</c:f>
              <c:strCache>
                <c:ptCount val="1"/>
                <c:pt idx="0">
                  <c:v>Företag</c:v>
                </c:pt>
              </c:strCache>
            </c:strRef>
          </c:tx>
          <c:spPr>
            <a:ln w="38100" cap="sq">
              <a:solidFill>
                <a:srgbClr val="6E2B62"/>
              </a:solidFill>
              <a:prstDash val="solid"/>
              <a:round/>
            </a:ln>
            <a:effectLst/>
          </c:spPr>
          <c:marker>
            <c:symbol val="none"/>
          </c:marker>
          <c:cat>
            <c:numRef>
              <c:f>'32.'!$A$8:$A$33</c:f>
              <c:numCache>
                <c:formatCode>mmm\-yy</c:formatCode>
                <c:ptCount val="26"/>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numCache>
            </c:numRef>
          </c:cat>
          <c:val>
            <c:numRef>
              <c:f>'32.'!$C$8:$C$33</c:f>
              <c:numCache>
                <c:formatCode>0</c:formatCode>
                <c:ptCount val="26"/>
                <c:pt idx="0">
                  <c:v>9.6205383021771009</c:v>
                </c:pt>
                <c:pt idx="1">
                  <c:v>9.6360108147401995</c:v>
                </c:pt>
                <c:pt idx="2">
                  <c:v>9.2645479670996007</c:v>
                </c:pt>
                <c:pt idx="3">
                  <c:v>9.7900354110885015</c:v>
                </c:pt>
                <c:pt idx="4">
                  <c:v>9.7293777813570994</c:v>
                </c:pt>
                <c:pt idx="5">
                  <c:v>10.267621862824699</c:v>
                </c:pt>
                <c:pt idx="6">
                  <c:v>10.1453489806607</c:v>
                </c:pt>
                <c:pt idx="7">
                  <c:v>10.463233473282699</c:v>
                </c:pt>
                <c:pt idx="8">
                  <c:v>10.5732854710065</c:v>
                </c:pt>
                <c:pt idx="9">
                  <c:v>10.500265451420399</c:v>
                </c:pt>
                <c:pt idx="10">
                  <c:v>10.333446736662102</c:v>
                </c:pt>
                <c:pt idx="11">
                  <c:v>11.817104182683201</c:v>
                </c:pt>
                <c:pt idx="12">
                  <c:v>12.845628774371301</c:v>
                </c:pt>
                <c:pt idx="13">
                  <c:v>12.928792847464297</c:v>
                </c:pt>
                <c:pt idx="14">
                  <c:v>12.931010972129002</c:v>
                </c:pt>
                <c:pt idx="15">
                  <c:v>13.150282793310399</c:v>
                </c:pt>
                <c:pt idx="16">
                  <c:v>13.2956057325882</c:v>
                </c:pt>
                <c:pt idx="17">
                  <c:v>13.725275006129301</c:v>
                </c:pt>
                <c:pt idx="18">
                  <c:v>13.823072063480298</c:v>
                </c:pt>
                <c:pt idx="19">
                  <c:v>14.234829028779801</c:v>
                </c:pt>
                <c:pt idx="20">
                  <c:v>13.714648604795601</c:v>
                </c:pt>
                <c:pt idx="21">
                  <c:v>13.6102811156108</c:v>
                </c:pt>
                <c:pt idx="22">
                  <c:v>13.505214434909101</c:v>
                </c:pt>
                <c:pt idx="23">
                  <c:v>13.469203684299599</c:v>
                </c:pt>
                <c:pt idx="24">
                  <c:v>13.542246506081002</c:v>
                </c:pt>
                <c:pt idx="25">
                  <c:v>14.442841237307201</c:v>
                </c:pt>
              </c:numCache>
            </c:numRef>
          </c:val>
          <c:smooth val="0"/>
          <c:extLst>
            <c:ext xmlns:c16="http://schemas.microsoft.com/office/drawing/2014/chart" uri="{C3380CC4-5D6E-409C-BE32-E72D297353CC}">
              <c16:uniqueId val="{00000001-2FCF-49B4-9BA1-7360EF7C9535}"/>
            </c:ext>
          </c:extLst>
        </c:ser>
        <c:ser>
          <c:idx val="2"/>
          <c:order val="2"/>
          <c:tx>
            <c:strRef>
              <c:f>'32.'!$D$7</c:f>
              <c:strCache>
                <c:ptCount val="1"/>
                <c:pt idx="0">
                  <c:v>Hushåll - Konsumtionskrediter</c:v>
                </c:pt>
              </c:strCache>
            </c:strRef>
          </c:tx>
          <c:spPr>
            <a:ln w="38100" cap="rnd">
              <a:solidFill>
                <a:srgbClr val="F7EA48"/>
              </a:solidFill>
              <a:prstDash val="solid"/>
              <a:round/>
            </a:ln>
            <a:effectLst/>
          </c:spPr>
          <c:marker>
            <c:symbol val="none"/>
          </c:marker>
          <c:cat>
            <c:numRef>
              <c:f>'32.'!$A$8:$A$33</c:f>
              <c:numCache>
                <c:formatCode>mmm\-yy</c:formatCode>
                <c:ptCount val="26"/>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numCache>
            </c:numRef>
          </c:cat>
          <c:val>
            <c:numRef>
              <c:f>'32.'!$D$8:$D$33</c:f>
              <c:numCache>
                <c:formatCode>0</c:formatCode>
                <c:ptCount val="26"/>
                <c:pt idx="0">
                  <c:v>2.4505616317339998</c:v>
                </c:pt>
                <c:pt idx="1">
                  <c:v>2.5669235166647004</c:v>
                </c:pt>
                <c:pt idx="2">
                  <c:v>2.3695448190345996</c:v>
                </c:pt>
                <c:pt idx="3">
                  <c:v>2.4294491070019997</c:v>
                </c:pt>
                <c:pt idx="4">
                  <c:v>2.2329189498086</c:v>
                </c:pt>
                <c:pt idx="5">
                  <c:v>2.4209976286177</c:v>
                </c:pt>
                <c:pt idx="6">
                  <c:v>2.3595879789060001</c:v>
                </c:pt>
                <c:pt idx="7">
                  <c:v>2.4302116255027002</c:v>
                </c:pt>
                <c:pt idx="8">
                  <c:v>2.3992453485723</c:v>
                </c:pt>
                <c:pt idx="9">
                  <c:v>2.4846063039235</c:v>
                </c:pt>
                <c:pt idx="10">
                  <c:v>2.4723651879478998</c:v>
                </c:pt>
                <c:pt idx="11">
                  <c:v>2.4942052203923</c:v>
                </c:pt>
                <c:pt idx="12">
                  <c:v>2.5013458103719</c:v>
                </c:pt>
                <c:pt idx="13">
                  <c:v>2.5779985716039002</c:v>
                </c:pt>
                <c:pt idx="14">
                  <c:v>2.5916141553298</c:v>
                </c:pt>
                <c:pt idx="15">
                  <c:v>2.5909579576490001</c:v>
                </c:pt>
                <c:pt idx="16">
                  <c:v>2.4603778965563001</c:v>
                </c:pt>
                <c:pt idx="17">
                  <c:v>2.5963158696074999</c:v>
                </c:pt>
                <c:pt idx="18">
                  <c:v>2.5368020635331998</c:v>
                </c:pt>
                <c:pt idx="19">
                  <c:v>2.6114231997593</c:v>
                </c:pt>
                <c:pt idx="20">
                  <c:v>2.515155787821</c:v>
                </c:pt>
                <c:pt idx="21">
                  <c:v>2.5017732985042005</c:v>
                </c:pt>
                <c:pt idx="22">
                  <c:v>2.5019239329393002</c:v>
                </c:pt>
                <c:pt idx="23">
                  <c:v>2.2593213051098999</c:v>
                </c:pt>
                <c:pt idx="24">
                  <c:v>2.3183013431679003</c:v>
                </c:pt>
                <c:pt idx="25">
                  <c:v>2.4390957223383998</c:v>
                </c:pt>
              </c:numCache>
            </c:numRef>
          </c:val>
          <c:smooth val="0"/>
          <c:extLst>
            <c:ext xmlns:c16="http://schemas.microsoft.com/office/drawing/2014/chart" uri="{C3380CC4-5D6E-409C-BE32-E72D297353CC}">
              <c16:uniqueId val="{00000002-2FCF-49B4-9BA1-7360EF7C9535}"/>
            </c:ext>
          </c:extLst>
        </c:ser>
        <c:dLbls>
          <c:showLegendKey val="0"/>
          <c:showVal val="0"/>
          <c:showCatName val="0"/>
          <c:showSerName val="0"/>
          <c:showPercent val="0"/>
          <c:showBubbleSize val="0"/>
        </c:dLbls>
        <c:smooth val="0"/>
        <c:axId val="517726632"/>
        <c:axId val="517737456"/>
      </c:lineChart>
      <c:dateAx>
        <c:axId val="517726632"/>
        <c:scaling>
          <c:orientation val="minMax"/>
        </c:scaling>
        <c:delete val="0"/>
        <c:axPos val="b"/>
        <c:numFmt formatCode="yyyy;@" sourceLinked="0"/>
        <c:majorTickMark val="out"/>
        <c:minorTickMark val="none"/>
        <c:tickLblPos val="nextTo"/>
        <c:spPr>
          <a:noFill/>
          <a:ln w="9525" cap="flat" cmpd="sng" algn="ctr">
            <a:solidFill>
              <a:srgbClr val="A4A4A4"/>
            </a:solidFill>
            <a:round/>
          </a:ln>
          <a:effectLst/>
        </c:spPr>
        <c:txPr>
          <a:bodyPr rot="0" spcFirstLastPara="1" vertOverflow="ellipsis"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1.0000000000000002E+20"/>
        <c:auto val="1"/>
        <c:lblOffset val="0"/>
        <c:baseTimeUnit val="months"/>
        <c:majorUnit val="12"/>
        <c:majorTimeUnit val="months"/>
        <c:minorUnit val="1"/>
        <c:minorTimeUnit val="months"/>
      </c:dateAx>
      <c:valAx>
        <c:axId val="517737456"/>
        <c:scaling>
          <c:orientation val="minMax"/>
        </c:scaling>
        <c:delete val="0"/>
        <c:axPos val="l"/>
        <c:majorGridlines>
          <c:spPr>
            <a:ln w="9525" cap="flat" cmpd="sng" algn="ctr">
              <a:solidFill>
                <a:srgbClr val="A4A4A4"/>
              </a:solidFill>
              <a:round/>
            </a:ln>
            <a:effectLst/>
          </c:spPr>
        </c:majorGridlines>
        <c:numFmt formatCode="0" sourceLinked="1"/>
        <c:majorTickMark val="none"/>
        <c:minorTickMark val="none"/>
        <c:tickLblPos val="nextTo"/>
        <c:spPr>
          <a:noFill/>
          <a:ln>
            <a:solidFill>
              <a:srgbClr val="A4A4A4"/>
            </a:solidFill>
          </a:ln>
          <a:effectLst/>
        </c:spPr>
        <c:txPr>
          <a:bodyPr rot="-6000000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midCat"/>
      </c:valAx>
      <c:spPr>
        <a:noFill/>
        <a:ln>
          <a:solidFill>
            <a:srgbClr val="A4A4A4"/>
          </a:solidFill>
        </a:ln>
        <a:effectLst/>
      </c:spPr>
    </c:plotArea>
    <c:legend>
      <c:legendPos val="b"/>
      <c:layout>
        <c:manualLayout>
          <c:xMode val="edge"/>
          <c:yMode val="edge"/>
          <c:x val="0.12556916917228003"/>
          <c:y val="0.87878040406937585"/>
          <c:w val="0.75149277580522778"/>
          <c:h val="5.7197762799368994E-2"/>
        </c:manualLayout>
      </c:layout>
      <c:overlay val="0"/>
      <c:spPr>
        <a:noFill/>
        <a:ln>
          <a:noFill/>
        </a:ln>
        <a:effectLst/>
      </c:spPr>
      <c:txPr>
        <a:bodyPr rot="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1600" b="1">
          <a:latin typeface="Arial" panose="020B0604020202020204" pitchFamily="34" charset="0"/>
          <a:cs typeface="Arial" panose="020B0604020202020204" pitchFamily="34" charset="0"/>
        </a:defRPr>
      </a:pPr>
      <a:endParaRPr lang="sv-SE"/>
    </a:p>
  </c:txPr>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4.6576730418943536E-2"/>
          <c:y val="6.0319865319865308E-2"/>
          <c:w val="0.94310906193078325"/>
          <c:h val="0.75353124999999999"/>
        </c:manualLayout>
      </c:layout>
      <c:lineChart>
        <c:grouping val="standard"/>
        <c:varyColors val="0"/>
        <c:ser>
          <c:idx val="2"/>
          <c:order val="0"/>
          <c:tx>
            <c:strRef>
              <c:f>'33.'!$B$7</c:f>
              <c:strCache>
                <c:ptCount val="1"/>
                <c:pt idx="0">
                  <c:v>Räntenettomarginal</c:v>
                </c:pt>
              </c:strCache>
            </c:strRef>
          </c:tx>
          <c:spPr>
            <a:ln w="38100" cap="sq">
              <a:solidFill>
                <a:srgbClr val="006A7D"/>
              </a:solidFill>
              <a:prstDash val="solid"/>
              <a:round/>
            </a:ln>
            <a:effectLst/>
          </c:spPr>
          <c:marker>
            <c:symbol val="none"/>
          </c:marker>
          <c:cat>
            <c:numRef>
              <c:f>'33.'!$A$8:$A$33</c:f>
              <c:numCache>
                <c:formatCode>mmm\-yy</c:formatCode>
                <c:ptCount val="26"/>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numCache>
            </c:numRef>
          </c:cat>
          <c:val>
            <c:numRef>
              <c:f>'33.'!$B$8:$B$33</c:f>
              <c:numCache>
                <c:formatCode>0.00</c:formatCode>
                <c:ptCount val="26"/>
                <c:pt idx="0">
                  <c:v>2.8391318737859552</c:v>
                </c:pt>
                <c:pt idx="1">
                  <c:v>2.195259499045215</c:v>
                </c:pt>
                <c:pt idx="2">
                  <c:v>1.9578284991319825</c:v>
                </c:pt>
                <c:pt idx="3">
                  <c:v>1.145337934684475</c:v>
                </c:pt>
                <c:pt idx="4">
                  <c:v>2.8970170437851919</c:v>
                </c:pt>
                <c:pt idx="5">
                  <c:v>1.7683316164205289</c:v>
                </c:pt>
                <c:pt idx="6">
                  <c:v>1.7018857303812407</c:v>
                </c:pt>
                <c:pt idx="7">
                  <c:v>1.0118859811377299</c:v>
                </c:pt>
                <c:pt idx="8">
                  <c:v>2.7310044676111489</c:v>
                </c:pt>
                <c:pt idx="9">
                  <c:v>1.8501123089531371</c:v>
                </c:pt>
                <c:pt idx="10">
                  <c:v>1.7625345544334217</c:v>
                </c:pt>
                <c:pt idx="11">
                  <c:v>0.90696857402663389</c:v>
                </c:pt>
                <c:pt idx="12">
                  <c:v>2.2576551894097179</c:v>
                </c:pt>
                <c:pt idx="13">
                  <c:v>1.5628627421904413</c:v>
                </c:pt>
                <c:pt idx="14">
                  <c:v>1.4737254498153969</c:v>
                </c:pt>
                <c:pt idx="15">
                  <c:v>0.82214246498091592</c:v>
                </c:pt>
                <c:pt idx="16">
                  <c:v>1.8921554580023519</c:v>
                </c:pt>
                <c:pt idx="17">
                  <c:v>1.4557283404019881</c:v>
                </c:pt>
                <c:pt idx="18">
                  <c:v>1.2695095618635688</c:v>
                </c:pt>
                <c:pt idx="19">
                  <c:v>0.66453362590137144</c:v>
                </c:pt>
                <c:pt idx="20">
                  <c:v>2.22952029934598</c:v>
                </c:pt>
                <c:pt idx="21">
                  <c:v>1.8064344091035098</c:v>
                </c:pt>
                <c:pt idx="22">
                  <c:v>1.6919265351217196</c:v>
                </c:pt>
                <c:pt idx="23">
                  <c:v>0.7160906072603116</c:v>
                </c:pt>
                <c:pt idx="24">
                  <c:v>2.1715197875627297</c:v>
                </c:pt>
                <c:pt idx="25">
                  <c:v>1.7615466411737599</c:v>
                </c:pt>
              </c:numCache>
            </c:numRef>
          </c:val>
          <c:smooth val="0"/>
          <c:extLst>
            <c:ext xmlns:c16="http://schemas.microsoft.com/office/drawing/2014/chart" uri="{C3380CC4-5D6E-409C-BE32-E72D297353CC}">
              <c16:uniqueId val="{00000000-EA24-46BE-87BC-1C4720369094}"/>
            </c:ext>
          </c:extLst>
        </c:ser>
        <c:ser>
          <c:idx val="1"/>
          <c:order val="1"/>
          <c:tx>
            <c:strRef>
              <c:f>'33.'!$C$7</c:f>
              <c:strCache>
                <c:ptCount val="1"/>
                <c:pt idx="0">
                  <c:v>Andel problemlån</c:v>
                </c:pt>
              </c:strCache>
            </c:strRef>
          </c:tx>
          <c:spPr>
            <a:ln w="38100" cap="sq">
              <a:solidFill>
                <a:srgbClr val="F8971D"/>
              </a:solidFill>
              <a:prstDash val="solid"/>
              <a:round/>
            </a:ln>
            <a:effectLst/>
          </c:spPr>
          <c:marker>
            <c:symbol val="none"/>
          </c:marker>
          <c:cat>
            <c:numRef>
              <c:f>'33.'!$A$8:$A$33</c:f>
              <c:numCache>
                <c:formatCode>mmm\-yy</c:formatCode>
                <c:ptCount val="26"/>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numCache>
            </c:numRef>
          </c:cat>
          <c:val>
            <c:numRef>
              <c:f>'33.'!$C$8:$C$33</c:f>
              <c:numCache>
                <c:formatCode>0.00</c:formatCode>
                <c:ptCount val="26"/>
                <c:pt idx="0">
                  <c:v>0.41457258874273534</c:v>
                </c:pt>
                <c:pt idx="1">
                  <c:v>0.37652396470537464</c:v>
                </c:pt>
                <c:pt idx="2">
                  <c:v>0.36553071716270324</c:v>
                </c:pt>
                <c:pt idx="3">
                  <c:v>0.29287331143851686</c:v>
                </c:pt>
                <c:pt idx="4">
                  <c:v>0.22509507274649448</c:v>
                </c:pt>
                <c:pt idx="5">
                  <c:v>0.26450098921671156</c:v>
                </c:pt>
                <c:pt idx="6">
                  <c:v>0.25039653567679371</c:v>
                </c:pt>
                <c:pt idx="7">
                  <c:v>0.19846961233888216</c:v>
                </c:pt>
                <c:pt idx="8">
                  <c:v>0.28107366666579858</c:v>
                </c:pt>
                <c:pt idx="9">
                  <c:v>0.31608300212764412</c:v>
                </c:pt>
                <c:pt idx="10">
                  <c:v>0.31326533463378625</c:v>
                </c:pt>
                <c:pt idx="11">
                  <c:v>0.23470167590804261</c:v>
                </c:pt>
                <c:pt idx="12">
                  <c:v>0.20762940220394138</c:v>
                </c:pt>
                <c:pt idx="13">
                  <c:v>0.37891739568229699</c:v>
                </c:pt>
                <c:pt idx="14">
                  <c:v>0.32097595723582728</c:v>
                </c:pt>
                <c:pt idx="15">
                  <c:v>0.33966977714164975</c:v>
                </c:pt>
                <c:pt idx="16">
                  <c:v>0.76827195978720431</c:v>
                </c:pt>
                <c:pt idx="17">
                  <c:v>0.74204045621695935</c:v>
                </c:pt>
                <c:pt idx="18">
                  <c:v>0.71780410030120889</c:v>
                </c:pt>
                <c:pt idx="19">
                  <c:v>0.67820048242862319</c:v>
                </c:pt>
                <c:pt idx="20">
                  <c:v>0.76864432992693998</c:v>
                </c:pt>
                <c:pt idx="21">
                  <c:v>0.74637194239149096</c:v>
                </c:pt>
                <c:pt idx="22">
                  <c:v>0.86811865483624395</c:v>
                </c:pt>
                <c:pt idx="23">
                  <c:v>0.81394842444721149</c:v>
                </c:pt>
                <c:pt idx="24">
                  <c:v>1.2216654401145202</c:v>
                </c:pt>
                <c:pt idx="25">
                  <c:v>1.1723490525778302</c:v>
                </c:pt>
              </c:numCache>
            </c:numRef>
          </c:val>
          <c:smooth val="0"/>
          <c:extLst>
            <c:ext xmlns:c16="http://schemas.microsoft.com/office/drawing/2014/chart" uri="{C3380CC4-5D6E-409C-BE32-E72D297353CC}">
              <c16:uniqueId val="{00000001-EA24-46BE-87BC-1C4720369094}"/>
            </c:ext>
          </c:extLst>
        </c:ser>
        <c:dLbls>
          <c:showLegendKey val="0"/>
          <c:showVal val="0"/>
          <c:showCatName val="0"/>
          <c:showSerName val="0"/>
          <c:showPercent val="0"/>
          <c:showBubbleSize val="0"/>
        </c:dLbls>
        <c:smooth val="0"/>
        <c:axId val="517726632"/>
        <c:axId val="517737456"/>
      </c:lineChart>
      <c:dateAx>
        <c:axId val="517726632"/>
        <c:scaling>
          <c:orientation val="minMax"/>
        </c:scaling>
        <c:delete val="0"/>
        <c:axPos val="b"/>
        <c:numFmt formatCode="yyyy;@" sourceLinked="0"/>
        <c:majorTickMark val="out"/>
        <c:minorTickMark val="none"/>
        <c:tickLblPos val="nextTo"/>
        <c:spPr>
          <a:noFill/>
          <a:ln w="9525" cap="flat" cmpd="sng" algn="ctr">
            <a:solidFill>
              <a:srgbClr val="A4A4A4"/>
            </a:solidFill>
            <a:round/>
          </a:ln>
          <a:effectLst/>
        </c:spPr>
        <c:txPr>
          <a:bodyPr rot="0" spcFirstLastPara="1" vertOverflow="ellipsis"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1.0000000000000002E+20"/>
        <c:auto val="1"/>
        <c:lblOffset val="0"/>
        <c:baseTimeUnit val="months"/>
        <c:majorUnit val="12"/>
        <c:majorTimeUnit val="months"/>
        <c:minorUnit val="1"/>
        <c:minorTimeUnit val="months"/>
      </c:dateAx>
      <c:valAx>
        <c:axId val="517737456"/>
        <c:scaling>
          <c:orientation val="minMax"/>
          <c:max val="3"/>
        </c:scaling>
        <c:delete val="0"/>
        <c:axPos val="l"/>
        <c:majorGridlines>
          <c:spPr>
            <a:ln w="9525" cap="flat" cmpd="sng" algn="ctr">
              <a:solidFill>
                <a:srgbClr val="A4A4A4"/>
              </a:solidFill>
              <a:round/>
            </a:ln>
            <a:effectLst/>
          </c:spPr>
        </c:majorGridlines>
        <c:numFmt formatCode="0" sourceLinked="0"/>
        <c:majorTickMark val="none"/>
        <c:minorTickMark val="none"/>
        <c:tickLblPos val="nextTo"/>
        <c:spPr>
          <a:noFill/>
          <a:ln>
            <a:solidFill>
              <a:srgbClr val="A4A4A4"/>
            </a:solidFill>
          </a:ln>
          <a:effectLst/>
        </c:spPr>
        <c:txPr>
          <a:bodyPr rot="-6000000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midCat"/>
        <c:majorUnit val="1"/>
      </c:valAx>
      <c:spPr>
        <a:noFill/>
        <a:ln>
          <a:solidFill>
            <a:srgbClr val="A4A4A4"/>
          </a:solidFill>
        </a:ln>
        <a:effectLst/>
      </c:spPr>
    </c:plotArea>
    <c:legend>
      <c:legendPos val="b"/>
      <c:layout>
        <c:manualLayout>
          <c:xMode val="edge"/>
          <c:yMode val="edge"/>
          <c:x val="0.12425356030176131"/>
          <c:y val="0.9030645476708864"/>
          <c:w val="0.75149277580522778"/>
          <c:h val="5.7197762799368994E-2"/>
        </c:manualLayout>
      </c:layout>
      <c:overlay val="0"/>
      <c:spPr>
        <a:noFill/>
        <a:ln>
          <a:noFill/>
        </a:ln>
        <a:effectLst/>
      </c:spPr>
      <c:txPr>
        <a:bodyPr rot="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1600" b="1">
          <a:latin typeface="Arial" panose="020B0604020202020204" pitchFamily="34" charset="0"/>
          <a:cs typeface="Arial" panose="020B0604020202020204" pitchFamily="34" charset="0"/>
        </a:defRPr>
      </a:pPr>
      <a:endParaRPr lang="sv-SE"/>
    </a:p>
  </c:txPr>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4.6576730418943536E-2"/>
          <c:y val="6.0319865319865308E-2"/>
          <c:w val="0.94310906193078325"/>
          <c:h val="0.75353124999999999"/>
        </c:manualLayout>
      </c:layout>
      <c:lineChart>
        <c:grouping val="standard"/>
        <c:varyColors val="0"/>
        <c:ser>
          <c:idx val="0"/>
          <c:order val="0"/>
          <c:tx>
            <c:strRef>
              <c:f>'4.'!$B$7</c:f>
              <c:strCache>
                <c:ptCount val="1"/>
                <c:pt idx="0">
                  <c:v>Total</c:v>
                </c:pt>
              </c:strCache>
            </c:strRef>
          </c:tx>
          <c:spPr>
            <a:ln w="38100" cap="sq">
              <a:solidFill>
                <a:srgbClr val="006A7D"/>
              </a:solidFill>
              <a:prstDash val="solid"/>
              <a:round/>
            </a:ln>
            <a:effectLst/>
          </c:spPr>
          <c:marker>
            <c:symbol val="none"/>
          </c:marker>
          <c:cat>
            <c:numRef>
              <c:f>'4.'!$A$8:$A$33</c:f>
              <c:numCache>
                <c:formatCode>mmm\-yy</c:formatCode>
                <c:ptCount val="26"/>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numCache>
            </c:numRef>
          </c:cat>
          <c:val>
            <c:numRef>
              <c:f>'4.'!$B$8:$B$33</c:f>
              <c:numCache>
                <c:formatCode>0.0</c:formatCode>
                <c:ptCount val="26"/>
                <c:pt idx="0">
                  <c:v>1.6189564602259177</c:v>
                </c:pt>
                <c:pt idx="1">
                  <c:v>0.79063024484484767</c:v>
                </c:pt>
                <c:pt idx="2">
                  <c:v>1.2746995081465151</c:v>
                </c:pt>
                <c:pt idx="3">
                  <c:v>2.0609811809402023</c:v>
                </c:pt>
                <c:pt idx="4">
                  <c:v>1.3530141190269518</c:v>
                </c:pt>
                <c:pt idx="5">
                  <c:v>2.4425735027983286</c:v>
                </c:pt>
                <c:pt idx="6">
                  <c:v>2.1623634869586406</c:v>
                </c:pt>
                <c:pt idx="7">
                  <c:v>1.4591170608160065</c:v>
                </c:pt>
                <c:pt idx="8">
                  <c:v>0.94661814541130429</c:v>
                </c:pt>
                <c:pt idx="9">
                  <c:v>0.92724906575076815</c:v>
                </c:pt>
                <c:pt idx="10">
                  <c:v>1.5149176279317222</c:v>
                </c:pt>
                <c:pt idx="11">
                  <c:v>2.1085745350785556</c:v>
                </c:pt>
                <c:pt idx="12">
                  <c:v>2.5138635652106389</c:v>
                </c:pt>
                <c:pt idx="13">
                  <c:v>2.3859623036211586</c:v>
                </c:pt>
                <c:pt idx="14">
                  <c:v>1.2622362784289853</c:v>
                </c:pt>
                <c:pt idx="15">
                  <c:v>1.6986884259615032</c:v>
                </c:pt>
                <c:pt idx="16">
                  <c:v>1.6275395582138863</c:v>
                </c:pt>
                <c:pt idx="17">
                  <c:v>1.2747086994280288</c:v>
                </c:pt>
                <c:pt idx="18">
                  <c:v>1.3443711274767844</c:v>
                </c:pt>
                <c:pt idx="19">
                  <c:v>1.2407093392261759</c:v>
                </c:pt>
                <c:pt idx="20">
                  <c:v>1.2026384548932123</c:v>
                </c:pt>
                <c:pt idx="21">
                  <c:v>-1.2079280214933097</c:v>
                </c:pt>
                <c:pt idx="22">
                  <c:v>0.80585509674413469</c:v>
                </c:pt>
                <c:pt idx="23">
                  <c:v>0.49508440951804289</c:v>
                </c:pt>
                <c:pt idx="24">
                  <c:v>0.9537996027296769</c:v>
                </c:pt>
                <c:pt idx="25">
                  <c:v>0.58399624910729919</c:v>
                </c:pt>
              </c:numCache>
            </c:numRef>
          </c:val>
          <c:smooth val="0"/>
          <c:extLst>
            <c:ext xmlns:c16="http://schemas.microsoft.com/office/drawing/2014/chart" uri="{C3380CC4-5D6E-409C-BE32-E72D297353CC}">
              <c16:uniqueId val="{00000000-D109-4CBB-B658-70FC459F7CA5}"/>
            </c:ext>
          </c:extLst>
        </c:ser>
        <c:ser>
          <c:idx val="2"/>
          <c:order val="1"/>
          <c:tx>
            <c:strRef>
              <c:f>'4.'!$C$7</c:f>
              <c:strCache>
                <c:ptCount val="1"/>
                <c:pt idx="0">
                  <c:v>Hushåll - Bolån</c:v>
                </c:pt>
              </c:strCache>
            </c:strRef>
          </c:tx>
          <c:spPr>
            <a:ln w="28575" cap="rnd">
              <a:solidFill>
                <a:srgbClr val="F8971D"/>
              </a:solidFill>
              <a:round/>
            </a:ln>
            <a:effectLst/>
          </c:spPr>
          <c:marker>
            <c:symbol val="none"/>
          </c:marker>
          <c:cat>
            <c:numRef>
              <c:f>'4.'!$A$8:$A$33</c:f>
              <c:numCache>
                <c:formatCode>mmm\-yy</c:formatCode>
                <c:ptCount val="26"/>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numCache>
            </c:numRef>
          </c:cat>
          <c:val>
            <c:numRef>
              <c:f>'4.'!$C$8:$C$33</c:f>
              <c:numCache>
                <c:formatCode>0.0</c:formatCode>
                <c:ptCount val="26"/>
                <c:pt idx="0">
                  <c:v>2.4337677189646412</c:v>
                </c:pt>
                <c:pt idx="1">
                  <c:v>2.0609521550914112</c:v>
                </c:pt>
                <c:pt idx="2">
                  <c:v>2.4467874523246502</c:v>
                </c:pt>
                <c:pt idx="3">
                  <c:v>2.0249641476064228</c:v>
                </c:pt>
                <c:pt idx="4">
                  <c:v>2.2139405708311966</c:v>
                </c:pt>
                <c:pt idx="5">
                  <c:v>2.3582647709841975</c:v>
                </c:pt>
                <c:pt idx="6">
                  <c:v>1.868043952331</c:v>
                </c:pt>
                <c:pt idx="7">
                  <c:v>1.522388102171246</c:v>
                </c:pt>
                <c:pt idx="8">
                  <c:v>0.73349033700540467</c:v>
                </c:pt>
                <c:pt idx="9">
                  <c:v>1.698517952609957</c:v>
                </c:pt>
                <c:pt idx="10">
                  <c:v>1.8849387222843017</c:v>
                </c:pt>
                <c:pt idx="11">
                  <c:v>3.2867110849518877</c:v>
                </c:pt>
                <c:pt idx="12">
                  <c:v>2.6407289204493978</c:v>
                </c:pt>
                <c:pt idx="13">
                  <c:v>1.628340858605859</c:v>
                </c:pt>
                <c:pt idx="14">
                  <c:v>1.2076989952582551</c:v>
                </c:pt>
                <c:pt idx="15">
                  <c:v>1.2162672040911593</c:v>
                </c:pt>
                <c:pt idx="16">
                  <c:v>1.4038955851796819</c:v>
                </c:pt>
                <c:pt idx="17">
                  <c:v>1.5692004593351738</c:v>
                </c:pt>
                <c:pt idx="18">
                  <c:v>1.4162125047623597</c:v>
                </c:pt>
                <c:pt idx="19">
                  <c:v>1.4696154015097385</c:v>
                </c:pt>
                <c:pt idx="20">
                  <c:v>1.3129065701124043</c:v>
                </c:pt>
                <c:pt idx="21">
                  <c:v>0.83230134370240183</c:v>
                </c:pt>
                <c:pt idx="22">
                  <c:v>1.1987180425293342</c:v>
                </c:pt>
                <c:pt idx="23">
                  <c:v>1.1518279137112009</c:v>
                </c:pt>
                <c:pt idx="24">
                  <c:v>1.6303740718217385</c:v>
                </c:pt>
                <c:pt idx="25">
                  <c:v>1.7459574734834282</c:v>
                </c:pt>
              </c:numCache>
            </c:numRef>
          </c:val>
          <c:smooth val="0"/>
          <c:extLst>
            <c:ext xmlns:c16="http://schemas.microsoft.com/office/drawing/2014/chart" uri="{C3380CC4-5D6E-409C-BE32-E72D297353CC}">
              <c16:uniqueId val="{00000001-D109-4CBB-B658-70FC459F7CA5}"/>
            </c:ext>
          </c:extLst>
        </c:ser>
        <c:ser>
          <c:idx val="3"/>
          <c:order val="2"/>
          <c:tx>
            <c:strRef>
              <c:f>'4.'!$D$7</c:f>
              <c:strCache>
                <c:ptCount val="1"/>
                <c:pt idx="0">
                  <c:v>Företag</c:v>
                </c:pt>
              </c:strCache>
            </c:strRef>
          </c:tx>
          <c:spPr>
            <a:ln w="38100" cap="sq">
              <a:solidFill>
                <a:srgbClr val="6E2B62"/>
              </a:solidFill>
              <a:prstDash val="solid"/>
              <a:round/>
            </a:ln>
            <a:effectLst/>
          </c:spPr>
          <c:marker>
            <c:symbol val="none"/>
          </c:marker>
          <c:cat>
            <c:numRef>
              <c:f>'4.'!$A$8:$A$33</c:f>
              <c:numCache>
                <c:formatCode>mmm\-yy</c:formatCode>
                <c:ptCount val="26"/>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numCache>
            </c:numRef>
          </c:cat>
          <c:val>
            <c:numRef>
              <c:f>'4.'!$D$8:$D$33</c:f>
              <c:numCache>
                <c:formatCode>0.0</c:formatCode>
                <c:ptCount val="26"/>
                <c:pt idx="0">
                  <c:v>0.99217751611375693</c:v>
                </c:pt>
                <c:pt idx="1">
                  <c:v>-0.27690045516743922</c:v>
                </c:pt>
                <c:pt idx="2">
                  <c:v>-0.14950114553671234</c:v>
                </c:pt>
                <c:pt idx="3">
                  <c:v>2.0484326507717476</c:v>
                </c:pt>
                <c:pt idx="4">
                  <c:v>0.69828032396339612</c:v>
                </c:pt>
                <c:pt idx="5">
                  <c:v>2.88443222068544</c:v>
                </c:pt>
                <c:pt idx="6">
                  <c:v>2.5885200825404908</c:v>
                </c:pt>
                <c:pt idx="7">
                  <c:v>1.2342775374838411</c:v>
                </c:pt>
                <c:pt idx="8">
                  <c:v>0.23502165254738472</c:v>
                </c:pt>
                <c:pt idx="9">
                  <c:v>-0.31450765553000526</c:v>
                </c:pt>
                <c:pt idx="10">
                  <c:v>0.93227827680524289</c:v>
                </c:pt>
                <c:pt idx="11">
                  <c:v>1.7283427773729487</c:v>
                </c:pt>
                <c:pt idx="12">
                  <c:v>2.6885802369387202</c:v>
                </c:pt>
                <c:pt idx="13">
                  <c:v>3.5359266945207857</c:v>
                </c:pt>
                <c:pt idx="14">
                  <c:v>1.2407557914791534</c:v>
                </c:pt>
                <c:pt idx="15">
                  <c:v>2.0302001835796446</c:v>
                </c:pt>
                <c:pt idx="16">
                  <c:v>1.6716412634433242</c:v>
                </c:pt>
                <c:pt idx="17">
                  <c:v>1.275528550149585</c:v>
                </c:pt>
                <c:pt idx="18">
                  <c:v>1.1905732007040815</c:v>
                </c:pt>
                <c:pt idx="19">
                  <c:v>0.79372850124321825</c:v>
                </c:pt>
                <c:pt idx="20">
                  <c:v>1.3554260968063891</c:v>
                </c:pt>
                <c:pt idx="21">
                  <c:v>-3.1777440696647785</c:v>
                </c:pt>
                <c:pt idx="22">
                  <c:v>0.10253752482647371</c:v>
                </c:pt>
                <c:pt idx="23">
                  <c:v>0.25178575484063881</c:v>
                </c:pt>
                <c:pt idx="24">
                  <c:v>-0.27492872890841902</c:v>
                </c:pt>
                <c:pt idx="25">
                  <c:v>-1.0996554511968237</c:v>
                </c:pt>
              </c:numCache>
            </c:numRef>
          </c:val>
          <c:smooth val="0"/>
          <c:extLst>
            <c:ext xmlns:c16="http://schemas.microsoft.com/office/drawing/2014/chart" uri="{C3380CC4-5D6E-409C-BE32-E72D297353CC}">
              <c16:uniqueId val="{00000002-D109-4CBB-B658-70FC459F7CA5}"/>
            </c:ext>
          </c:extLst>
        </c:ser>
        <c:ser>
          <c:idx val="5"/>
          <c:order val="3"/>
          <c:tx>
            <c:strRef>
              <c:f>'4.'!$E$7</c:f>
              <c:strCache>
                <c:ptCount val="1"/>
                <c:pt idx="0">
                  <c:v>Hushåll - konsumtionskrediter</c:v>
                </c:pt>
              </c:strCache>
            </c:strRef>
          </c:tx>
          <c:spPr>
            <a:ln w="28575" cap="rnd">
              <a:solidFill>
                <a:srgbClr val="F7EA48"/>
              </a:solidFill>
              <a:round/>
            </a:ln>
            <a:effectLst/>
          </c:spPr>
          <c:marker>
            <c:symbol val="none"/>
          </c:marker>
          <c:cat>
            <c:numRef>
              <c:f>'4.'!$A$8:$A$33</c:f>
              <c:numCache>
                <c:formatCode>mmm\-yy</c:formatCode>
                <c:ptCount val="26"/>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numCache>
            </c:numRef>
          </c:cat>
          <c:val>
            <c:numRef>
              <c:f>'4.'!$E$8:$E$33</c:f>
              <c:numCache>
                <c:formatCode>0.0</c:formatCode>
                <c:ptCount val="26"/>
                <c:pt idx="0">
                  <c:v>2.3837045926438316</c:v>
                </c:pt>
                <c:pt idx="1">
                  <c:v>0.69412650695686029</c:v>
                </c:pt>
                <c:pt idx="2">
                  <c:v>0.68687598953081075</c:v>
                </c:pt>
                <c:pt idx="3">
                  <c:v>0.60837291453652576</c:v>
                </c:pt>
                <c:pt idx="4">
                  <c:v>2.0855238771612994</c:v>
                </c:pt>
                <c:pt idx="5">
                  <c:v>1.063152190453498</c:v>
                </c:pt>
                <c:pt idx="6">
                  <c:v>2.9891904354587773</c:v>
                </c:pt>
                <c:pt idx="7">
                  <c:v>0.99451563377255248</c:v>
                </c:pt>
                <c:pt idx="8">
                  <c:v>-1.0107141871703473</c:v>
                </c:pt>
                <c:pt idx="9">
                  <c:v>7.6328318300409315</c:v>
                </c:pt>
                <c:pt idx="10">
                  <c:v>4.3313472312479506</c:v>
                </c:pt>
                <c:pt idx="11">
                  <c:v>7.3287925562002032</c:v>
                </c:pt>
                <c:pt idx="12">
                  <c:v>4.8677831714320607</c:v>
                </c:pt>
                <c:pt idx="13">
                  <c:v>1.9407034966363979</c:v>
                </c:pt>
                <c:pt idx="14">
                  <c:v>2.9391877326400584</c:v>
                </c:pt>
                <c:pt idx="15">
                  <c:v>1.91612671224477</c:v>
                </c:pt>
                <c:pt idx="16">
                  <c:v>5.2223921087487968</c:v>
                </c:pt>
                <c:pt idx="17">
                  <c:v>2.4695163496960104</c:v>
                </c:pt>
                <c:pt idx="18">
                  <c:v>2.4330149968886383</c:v>
                </c:pt>
                <c:pt idx="19">
                  <c:v>4.3760385387840772</c:v>
                </c:pt>
                <c:pt idx="20">
                  <c:v>-0.4156420336218547</c:v>
                </c:pt>
                <c:pt idx="21">
                  <c:v>2.4055554325076001</c:v>
                </c:pt>
                <c:pt idx="22">
                  <c:v>1.7027891717514398</c:v>
                </c:pt>
                <c:pt idx="23">
                  <c:v>-8.153001787456315</c:v>
                </c:pt>
                <c:pt idx="24">
                  <c:v>4.0119944836020771</c:v>
                </c:pt>
                <c:pt idx="25">
                  <c:v>5.9261128516866712</c:v>
                </c:pt>
              </c:numCache>
            </c:numRef>
          </c:val>
          <c:smooth val="0"/>
          <c:extLst>
            <c:ext xmlns:c16="http://schemas.microsoft.com/office/drawing/2014/chart" uri="{C3380CC4-5D6E-409C-BE32-E72D297353CC}">
              <c16:uniqueId val="{00000003-D109-4CBB-B658-70FC459F7CA5}"/>
            </c:ext>
          </c:extLst>
        </c:ser>
        <c:dLbls>
          <c:showLegendKey val="0"/>
          <c:showVal val="0"/>
          <c:showCatName val="0"/>
          <c:showSerName val="0"/>
          <c:showPercent val="0"/>
          <c:showBubbleSize val="0"/>
        </c:dLbls>
        <c:smooth val="0"/>
        <c:axId val="517726632"/>
        <c:axId val="517737456"/>
        <c:extLst/>
      </c:lineChart>
      <c:dateAx>
        <c:axId val="517726632"/>
        <c:scaling>
          <c:orientation val="minMax"/>
          <c:max val="44377"/>
        </c:scaling>
        <c:delete val="0"/>
        <c:axPos val="b"/>
        <c:numFmt formatCode="yyyy;@" sourceLinked="0"/>
        <c:majorTickMark val="out"/>
        <c:minorTickMark val="none"/>
        <c:tickLblPos val="nextTo"/>
        <c:spPr>
          <a:noFill/>
          <a:ln w="9525" cap="flat" cmpd="sng" algn="ctr">
            <a:solidFill>
              <a:srgbClr val="A4A4A4"/>
            </a:solidFill>
            <a:round/>
          </a:ln>
          <a:effectLst/>
        </c:spPr>
        <c:txPr>
          <a:bodyPr rot="0" spcFirstLastPara="1" vertOverflow="ellipsis"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1.0000000000000002E+20"/>
        <c:auto val="1"/>
        <c:lblOffset val="0"/>
        <c:baseTimeUnit val="months"/>
        <c:majorUnit val="12"/>
        <c:majorTimeUnit val="months"/>
        <c:minorUnit val="1"/>
        <c:minorTimeUnit val="months"/>
      </c:dateAx>
      <c:valAx>
        <c:axId val="517737456"/>
        <c:scaling>
          <c:orientation val="minMax"/>
        </c:scaling>
        <c:delete val="0"/>
        <c:axPos val="l"/>
        <c:majorGridlines>
          <c:spPr>
            <a:ln w="9525" cap="flat" cmpd="sng" algn="ctr">
              <a:solidFill>
                <a:srgbClr val="A4A4A4"/>
              </a:solidFill>
              <a:round/>
            </a:ln>
            <a:effectLst/>
          </c:spPr>
        </c:majorGridlines>
        <c:numFmt formatCode="0.0" sourceLinked="1"/>
        <c:majorTickMark val="none"/>
        <c:minorTickMark val="none"/>
        <c:tickLblPos val="nextTo"/>
        <c:spPr>
          <a:noFill/>
          <a:ln>
            <a:solidFill>
              <a:srgbClr val="A4A4A4"/>
            </a:solidFill>
          </a:ln>
          <a:effectLst/>
        </c:spPr>
        <c:txPr>
          <a:bodyPr rot="-6000000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midCat"/>
      </c:valAx>
      <c:spPr>
        <a:noFill/>
        <a:ln>
          <a:solidFill>
            <a:srgbClr val="A4A4A4"/>
          </a:solidFill>
        </a:ln>
        <a:effectLst/>
      </c:spPr>
    </c:plotArea>
    <c:legend>
      <c:legendPos val="b"/>
      <c:layout>
        <c:manualLayout>
          <c:xMode val="edge"/>
          <c:yMode val="edge"/>
          <c:x val="7.426042322205044E-2"/>
          <c:y val="0.88098805348769493"/>
          <c:w val="0.88759603556287603"/>
          <c:h val="9.0312504074156155E-2"/>
        </c:manualLayout>
      </c:layout>
      <c:overlay val="0"/>
      <c:spPr>
        <a:noFill/>
        <a:ln>
          <a:noFill/>
        </a:ln>
        <a:effectLst/>
      </c:spPr>
      <c:txPr>
        <a:bodyPr rot="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1600" b="1">
          <a:latin typeface="Arial" panose="020B0604020202020204" pitchFamily="34" charset="0"/>
          <a:cs typeface="Arial" panose="020B0604020202020204" pitchFamily="34" charset="0"/>
        </a:defRPr>
      </a:pPr>
      <a:endParaRPr lang="sv-SE"/>
    </a:p>
  </c:txPr>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4.6576730418943536E-2"/>
          <c:y val="6.0319865319865308E-2"/>
          <c:w val="0.94310906193078325"/>
          <c:h val="0.75353124999999999"/>
        </c:manualLayout>
      </c:layout>
      <c:lineChart>
        <c:grouping val="standard"/>
        <c:varyColors val="0"/>
        <c:ser>
          <c:idx val="0"/>
          <c:order val="0"/>
          <c:tx>
            <c:strRef>
              <c:f>'5.'!$B$7</c:f>
              <c:strCache>
                <c:ptCount val="1"/>
                <c:pt idx="0">
                  <c:v>Total</c:v>
                </c:pt>
              </c:strCache>
            </c:strRef>
          </c:tx>
          <c:spPr>
            <a:ln w="38100" cap="sq">
              <a:solidFill>
                <a:srgbClr val="006A7D"/>
              </a:solidFill>
              <a:prstDash val="solid"/>
              <a:round/>
            </a:ln>
            <a:effectLst/>
          </c:spPr>
          <c:marker>
            <c:symbol val="none"/>
          </c:marker>
          <c:cat>
            <c:numRef>
              <c:f>'5.'!$A$8:$A$33</c:f>
              <c:numCache>
                <c:formatCode>mmm\-yy</c:formatCode>
                <c:ptCount val="26"/>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numCache>
            </c:numRef>
          </c:cat>
          <c:val>
            <c:numRef>
              <c:f>'5.'!$B$8:$B$33</c:f>
              <c:numCache>
                <c:formatCode>#,##0</c:formatCode>
                <c:ptCount val="26"/>
                <c:pt idx="0">
                  <c:v>5016.9599300003956</c:v>
                </c:pt>
                <c:pt idx="1">
                  <c:v>5093.4079698530995</c:v>
                </c:pt>
                <c:pt idx="2">
                  <c:v>5175.1651856811386</c:v>
                </c:pt>
                <c:pt idx="3">
                  <c:v>5252.0205475494531</c:v>
                </c:pt>
                <c:pt idx="4">
                  <c:v>5306.2109139735467</c:v>
                </c:pt>
                <c:pt idx="5">
                  <c:v>5445.5127984207047</c:v>
                </c:pt>
                <c:pt idx="6">
                  <c:v>5514.0145036453332</c:v>
                </c:pt>
                <c:pt idx="7">
                  <c:v>5554.9725638563241</c:v>
                </c:pt>
                <c:pt idx="8">
                  <c:v>5657.437843475228</c:v>
                </c:pt>
                <c:pt idx="9">
                  <c:v>5762.7224411995094</c:v>
                </c:pt>
                <c:pt idx="10">
                  <c:v>5844.8718374951031</c:v>
                </c:pt>
                <c:pt idx="11">
                  <c:v>5935.2310217535351</c:v>
                </c:pt>
                <c:pt idx="12">
                  <c:v>6037.7603463223459</c:v>
                </c:pt>
                <c:pt idx="13">
                  <c:v>6156.5134761725258</c:v>
                </c:pt>
                <c:pt idx="14">
                  <c:v>6216.3365851817343</c:v>
                </c:pt>
                <c:pt idx="15">
                  <c:v>6275.9565939752465</c:v>
                </c:pt>
                <c:pt idx="16">
                  <c:v>6364.6139042412988</c:v>
                </c:pt>
                <c:pt idx="17">
                  <c:v>6468.9379250134707</c:v>
                </c:pt>
                <c:pt idx="18">
                  <c:v>6509.1960831121296</c:v>
                </c:pt>
                <c:pt idx="19">
                  <c:v>6566.6440614964804</c:v>
                </c:pt>
                <c:pt idx="20">
                  <c:v>6697.7208920525363</c:v>
                </c:pt>
                <c:pt idx="21">
                  <c:v>6798.3077384365888</c:v>
                </c:pt>
                <c:pt idx="22">
                  <c:v>6820.5335710309073</c:v>
                </c:pt>
                <c:pt idx="23">
                  <c:v>6874.8411504635778</c:v>
                </c:pt>
                <c:pt idx="24">
                  <c:v>6944.3769579335294</c:v>
                </c:pt>
                <c:pt idx="25">
                  <c:v>7065.0112831406113</c:v>
                </c:pt>
              </c:numCache>
            </c:numRef>
          </c:val>
          <c:smooth val="0"/>
          <c:extLst>
            <c:ext xmlns:c16="http://schemas.microsoft.com/office/drawing/2014/chart" uri="{C3380CC4-5D6E-409C-BE32-E72D297353CC}">
              <c16:uniqueId val="{00000000-05B9-43E6-BE37-E6AC3BD2793D}"/>
            </c:ext>
          </c:extLst>
        </c:ser>
        <c:ser>
          <c:idx val="1"/>
          <c:order val="1"/>
          <c:tx>
            <c:strRef>
              <c:f>'5.'!$C$7</c:f>
              <c:strCache>
                <c:ptCount val="1"/>
                <c:pt idx="0">
                  <c:v>BNP</c:v>
                </c:pt>
              </c:strCache>
            </c:strRef>
          </c:tx>
          <c:spPr>
            <a:ln w="38100" cap="sq">
              <a:solidFill>
                <a:srgbClr val="280071"/>
              </a:solidFill>
              <a:prstDash val="dash"/>
              <a:round/>
            </a:ln>
            <a:effectLst/>
          </c:spPr>
          <c:marker>
            <c:symbol val="none"/>
          </c:marker>
          <c:cat>
            <c:numRef>
              <c:f>'5.'!$A$8:$A$33</c:f>
              <c:numCache>
                <c:formatCode>mmm\-yy</c:formatCode>
                <c:ptCount val="26"/>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numCache>
            </c:numRef>
          </c:cat>
          <c:val>
            <c:numRef>
              <c:f>'5.'!$C$8:$C$33</c:f>
              <c:numCache>
                <c:formatCode>#,##0</c:formatCode>
                <c:ptCount val="26"/>
                <c:pt idx="0">
                  <c:v>4051.9070000000002</c:v>
                </c:pt>
                <c:pt idx="1">
                  <c:v>4120.3779999999997</c:v>
                </c:pt>
                <c:pt idx="2">
                  <c:v>4184.4840000000004</c:v>
                </c:pt>
                <c:pt idx="3">
                  <c:v>4260.47</c:v>
                </c:pt>
                <c:pt idx="4">
                  <c:v>4298.2830000000004</c:v>
                </c:pt>
                <c:pt idx="5">
                  <c:v>4342.6319999999996</c:v>
                </c:pt>
                <c:pt idx="6">
                  <c:v>4368.4219999999996</c:v>
                </c:pt>
                <c:pt idx="7">
                  <c:v>4415.0309999999999</c:v>
                </c:pt>
                <c:pt idx="8">
                  <c:v>4472.0029999999997</c:v>
                </c:pt>
                <c:pt idx="9">
                  <c:v>4524.6319999999996</c:v>
                </c:pt>
                <c:pt idx="10">
                  <c:v>4573.7269999999999</c:v>
                </c:pt>
                <c:pt idx="11">
                  <c:v>4625.0940000000001</c:v>
                </c:pt>
                <c:pt idx="12">
                  <c:v>4677.49</c:v>
                </c:pt>
                <c:pt idx="13">
                  <c:v>4735.7079999999996</c:v>
                </c:pt>
                <c:pt idx="14">
                  <c:v>4775.3900000000003</c:v>
                </c:pt>
                <c:pt idx="15">
                  <c:v>4828.3059999999996</c:v>
                </c:pt>
                <c:pt idx="16">
                  <c:v>4887.0360000000001</c:v>
                </c:pt>
                <c:pt idx="17">
                  <c:v>4935.7550000000001</c:v>
                </c:pt>
                <c:pt idx="18">
                  <c:v>5002.1329999999998</c:v>
                </c:pt>
                <c:pt idx="19">
                  <c:v>5049.6189999999997</c:v>
                </c:pt>
                <c:pt idx="20">
                  <c:v>5075.0519999999997</c:v>
                </c:pt>
                <c:pt idx="21">
                  <c:v>4996.2790000000005</c:v>
                </c:pt>
                <c:pt idx="22">
                  <c:v>4980.4160000000002</c:v>
                </c:pt>
                <c:pt idx="23">
                  <c:v>4983.3630000000003</c:v>
                </c:pt>
                <c:pt idx="24">
                  <c:v>5000.2510000000002</c:v>
                </c:pt>
                <c:pt idx="25">
                  <c:v>5148.8940000000002</c:v>
                </c:pt>
              </c:numCache>
            </c:numRef>
          </c:val>
          <c:smooth val="0"/>
          <c:extLst>
            <c:ext xmlns:c16="http://schemas.microsoft.com/office/drawing/2014/chart" uri="{C3380CC4-5D6E-409C-BE32-E72D297353CC}">
              <c16:uniqueId val="{00000001-05B9-43E6-BE37-E6AC3BD2793D}"/>
            </c:ext>
          </c:extLst>
        </c:ser>
        <c:ser>
          <c:idx val="2"/>
          <c:order val="2"/>
          <c:tx>
            <c:strRef>
              <c:f>'5.'!$D$7</c:f>
              <c:strCache>
                <c:ptCount val="1"/>
                <c:pt idx="0">
                  <c:v>Hushåll - Bolån</c:v>
                </c:pt>
              </c:strCache>
            </c:strRef>
          </c:tx>
          <c:spPr>
            <a:ln w="38100" cap="rnd">
              <a:solidFill>
                <a:srgbClr val="F8971D"/>
              </a:solidFill>
              <a:prstDash val="solid"/>
              <a:round/>
            </a:ln>
            <a:effectLst/>
          </c:spPr>
          <c:marker>
            <c:symbol val="none"/>
          </c:marker>
          <c:cat>
            <c:numRef>
              <c:f>'5.'!$A$8:$A$33</c:f>
              <c:numCache>
                <c:formatCode>mmm\-yy</c:formatCode>
                <c:ptCount val="26"/>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numCache>
            </c:numRef>
          </c:cat>
          <c:val>
            <c:numRef>
              <c:f>'5.'!$D$8:$D$33</c:f>
              <c:numCache>
                <c:formatCode>#,##0</c:formatCode>
                <c:ptCount val="26"/>
                <c:pt idx="0">
                  <c:v>2523.0704852653439</c:v>
                </c:pt>
                <c:pt idx="1">
                  <c:v>2581.0884259246709</c:v>
                </c:pt>
                <c:pt idx="2">
                  <c:v>2639.091653914852</c:v>
                </c:pt>
                <c:pt idx="3">
                  <c:v>2700.7494975167433</c:v>
                </c:pt>
                <c:pt idx="4">
                  <c:v>2743.1588905836607</c:v>
                </c:pt>
                <c:pt idx="5">
                  <c:v>2810.7616210333035</c:v>
                </c:pt>
                <c:pt idx="6">
                  <c:v>2856.313348844903</c:v>
                </c:pt>
                <c:pt idx="7">
                  <c:v>2906.8442626565538</c:v>
                </c:pt>
                <c:pt idx="8">
                  <c:v>2951.843788380862</c:v>
                </c:pt>
                <c:pt idx="9">
                  <c:v>3012.2433361072581</c:v>
                </c:pt>
                <c:pt idx="10">
                  <c:v>3062.6032464484992</c:v>
                </c:pt>
                <c:pt idx="11">
                  <c:v>3112.0210575182987</c:v>
                </c:pt>
                <c:pt idx="12">
                  <c:v>3155.5141017155911</c:v>
                </c:pt>
                <c:pt idx="13">
                  <c:v>3200.4558868594577</c:v>
                </c:pt>
                <c:pt idx="14">
                  <c:v>3238.1026030509042</c:v>
                </c:pt>
                <c:pt idx="15">
                  <c:v>3283.8607911162271</c:v>
                </c:pt>
                <c:pt idx="16">
                  <c:v>3313.3978068779056</c:v>
                </c:pt>
                <c:pt idx="17">
                  <c:v>3357.1492256364268</c:v>
                </c:pt>
                <c:pt idx="18">
                  <c:v>3396.4026058334048</c:v>
                </c:pt>
                <c:pt idx="19">
                  <c:v>3444.652189942005</c:v>
                </c:pt>
                <c:pt idx="20">
                  <c:v>3486.9551003781035</c:v>
                </c:pt>
                <c:pt idx="21">
                  <c:v>3539.5030824219225</c:v>
                </c:pt>
                <c:pt idx="22">
                  <c:v>3584.4181552228379</c:v>
                </c:pt>
                <c:pt idx="23">
                  <c:v>3644.1979728777883</c:v>
                </c:pt>
                <c:pt idx="24">
                  <c:v>3691.6090878447394</c:v>
                </c:pt>
                <c:pt idx="25">
                  <c:v>3759.2359740392985</c:v>
                </c:pt>
              </c:numCache>
            </c:numRef>
          </c:val>
          <c:smooth val="0"/>
          <c:extLst>
            <c:ext xmlns:c16="http://schemas.microsoft.com/office/drawing/2014/chart" uri="{C3380CC4-5D6E-409C-BE32-E72D297353CC}">
              <c16:uniqueId val="{00000002-05B9-43E6-BE37-E6AC3BD2793D}"/>
            </c:ext>
          </c:extLst>
        </c:ser>
        <c:ser>
          <c:idx val="3"/>
          <c:order val="3"/>
          <c:tx>
            <c:strRef>
              <c:f>'5.'!$E$7</c:f>
              <c:strCache>
                <c:ptCount val="1"/>
                <c:pt idx="0">
                  <c:v>Företag</c:v>
                </c:pt>
              </c:strCache>
            </c:strRef>
          </c:tx>
          <c:spPr>
            <a:ln w="38100" cap="sq">
              <a:solidFill>
                <a:srgbClr val="6E2B62"/>
              </a:solidFill>
              <a:prstDash val="solid"/>
              <a:round/>
            </a:ln>
            <a:effectLst/>
          </c:spPr>
          <c:marker>
            <c:symbol val="none"/>
          </c:marker>
          <c:cat>
            <c:numRef>
              <c:f>'5.'!$A$8:$A$33</c:f>
              <c:numCache>
                <c:formatCode>mmm\-yy</c:formatCode>
                <c:ptCount val="26"/>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numCache>
            </c:numRef>
          </c:cat>
          <c:val>
            <c:numRef>
              <c:f>'5.'!$E$8:$E$33</c:f>
              <c:numCache>
                <c:formatCode>#,##0</c:formatCode>
                <c:ptCount val="26"/>
                <c:pt idx="0">
                  <c:v>1955.9398008949413</c:v>
                </c:pt>
                <c:pt idx="1">
                  <c:v>1965.5708570849276</c:v>
                </c:pt>
                <c:pt idx="2">
                  <c:v>1949.5535577871972</c:v>
                </c:pt>
                <c:pt idx="3">
                  <c:v>1961.0142874359999</c:v>
                </c:pt>
                <c:pt idx="4">
                  <c:v>1969.4713669979071</c:v>
                </c:pt>
                <c:pt idx="5">
                  <c:v>2031.225931344195</c:v>
                </c:pt>
                <c:pt idx="6">
                  <c:v>2046.6211573091782</c:v>
                </c:pt>
                <c:pt idx="7">
                  <c:v>2034.0212020299937</c:v>
                </c:pt>
                <c:pt idx="8">
                  <c:v>2083.4184873267877</c:v>
                </c:pt>
                <c:pt idx="9">
                  <c:v>2112.8516615059812</c:v>
                </c:pt>
                <c:pt idx="10">
                  <c:v>2134.4086899533254</c:v>
                </c:pt>
                <c:pt idx="11">
                  <c:v>2160.2108027161166</c:v>
                </c:pt>
                <c:pt idx="12">
                  <c:v>2213.0581376810483</c:v>
                </c:pt>
                <c:pt idx="13">
                  <c:v>2272.8675078982692</c:v>
                </c:pt>
                <c:pt idx="14">
                  <c:v>2286.8120974994399</c:v>
                </c:pt>
                <c:pt idx="15">
                  <c:v>2296.1829952318326</c:v>
                </c:pt>
                <c:pt idx="16">
                  <c:v>2345.0087364132723</c:v>
                </c:pt>
                <c:pt idx="17">
                  <c:v>2391.5697195662055</c:v>
                </c:pt>
                <c:pt idx="18">
                  <c:v>2384.4990121745118</c:v>
                </c:pt>
                <c:pt idx="19">
                  <c:v>2387.7897211604936</c:v>
                </c:pt>
                <c:pt idx="20">
                  <c:v>2471.0320343436379</c:v>
                </c:pt>
                <c:pt idx="21">
                  <c:v>2509.0616655557219</c:v>
                </c:pt>
                <c:pt idx="22">
                  <c:v>2476.8220686047293</c:v>
                </c:pt>
                <c:pt idx="23">
                  <c:v>2465.1803672396309</c:v>
                </c:pt>
                <c:pt idx="24">
                  <c:v>2480.1501829405129</c:v>
                </c:pt>
                <c:pt idx="25">
                  <c:v>2509.5046493511418</c:v>
                </c:pt>
              </c:numCache>
            </c:numRef>
          </c:val>
          <c:smooth val="0"/>
          <c:extLst>
            <c:ext xmlns:c16="http://schemas.microsoft.com/office/drawing/2014/chart" uri="{C3380CC4-5D6E-409C-BE32-E72D297353CC}">
              <c16:uniqueId val="{00000003-05B9-43E6-BE37-E6AC3BD2793D}"/>
            </c:ext>
          </c:extLst>
        </c:ser>
        <c:ser>
          <c:idx val="5"/>
          <c:order val="5"/>
          <c:tx>
            <c:strRef>
              <c:f>'5.'!$F$7</c:f>
              <c:strCache>
                <c:ptCount val="1"/>
                <c:pt idx="0">
                  <c:v>Hushåll - konsumtionskrediter</c:v>
                </c:pt>
              </c:strCache>
            </c:strRef>
          </c:tx>
          <c:spPr>
            <a:ln w="28575" cap="rnd">
              <a:solidFill>
                <a:srgbClr val="F7EA48"/>
              </a:solidFill>
              <a:round/>
            </a:ln>
            <a:effectLst/>
          </c:spPr>
          <c:marker>
            <c:symbol val="none"/>
          </c:marker>
          <c:cat>
            <c:numRef>
              <c:f>'5.'!$A$8:$A$33</c:f>
              <c:numCache>
                <c:formatCode>mmm\-yy</c:formatCode>
                <c:ptCount val="26"/>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numCache>
            </c:numRef>
          </c:cat>
          <c:val>
            <c:numRef>
              <c:f>'5.'!$F$8:$F$33</c:f>
              <c:numCache>
                <c:formatCode>#,##0</c:formatCode>
                <c:ptCount val="26"/>
                <c:pt idx="0">
                  <c:v>166.59733760169811</c:v>
                </c:pt>
                <c:pt idx="1">
                  <c:v>171.29425247863958</c:v>
                </c:pt>
                <c:pt idx="2">
                  <c:v>182.23945189030499</c:v>
                </c:pt>
                <c:pt idx="3">
                  <c:v>179.66144863791243</c:v>
                </c:pt>
                <c:pt idx="4">
                  <c:v>179.22486553194531</c:v>
                </c:pt>
                <c:pt idx="5">
                  <c:v>183.7721333108895</c:v>
                </c:pt>
                <c:pt idx="6">
                  <c:v>185.64029945554978</c:v>
                </c:pt>
                <c:pt idx="7">
                  <c:v>185.58574527890551</c:v>
                </c:pt>
                <c:pt idx="8">
                  <c:v>188.38963828690748</c:v>
                </c:pt>
                <c:pt idx="9">
                  <c:v>197.57159867774891</c:v>
                </c:pt>
                <c:pt idx="10">
                  <c:v>201.8427229086968</c:v>
                </c:pt>
                <c:pt idx="11">
                  <c:v>213.39831730410961</c:v>
                </c:pt>
                <c:pt idx="12">
                  <c:v>216.15234545092468</c:v>
                </c:pt>
                <c:pt idx="13">
                  <c:v>222.97109775559505</c:v>
                </c:pt>
                <c:pt idx="14">
                  <c:v>226.04765169323449</c:v>
                </c:pt>
                <c:pt idx="15">
                  <c:v>227.8106925098318</c:v>
                </c:pt>
                <c:pt idx="16">
                  <c:v>233.70954744915497</c:v>
                </c:pt>
                <c:pt idx="17">
                  <c:v>242.1157564373662</c:v>
                </c:pt>
                <c:pt idx="18">
                  <c:v>244.86455385576488</c:v>
                </c:pt>
                <c:pt idx="19">
                  <c:v>249.93141580325604</c:v>
                </c:pt>
                <c:pt idx="20">
                  <c:v>250.47432321065742</c:v>
                </c:pt>
                <c:pt idx="21">
                  <c:v>252.63338885783728</c:v>
                </c:pt>
                <c:pt idx="22">
                  <c:v>254.95104348344418</c:v>
                </c:pt>
                <c:pt idx="23">
                  <c:v>255.85191326677798</c:v>
                </c:pt>
                <c:pt idx="24">
                  <c:v>256.73015463803131</c:v>
                </c:pt>
                <c:pt idx="25">
                  <c:v>268.1746532788643</c:v>
                </c:pt>
              </c:numCache>
            </c:numRef>
          </c:val>
          <c:smooth val="0"/>
          <c:extLst>
            <c:ext xmlns:c16="http://schemas.microsoft.com/office/drawing/2014/chart" uri="{C3380CC4-5D6E-409C-BE32-E72D297353CC}">
              <c16:uniqueId val="{00000004-05B9-43E6-BE37-E6AC3BD2793D}"/>
            </c:ext>
          </c:extLst>
        </c:ser>
        <c:dLbls>
          <c:showLegendKey val="0"/>
          <c:showVal val="0"/>
          <c:showCatName val="0"/>
          <c:showSerName val="0"/>
          <c:showPercent val="0"/>
          <c:showBubbleSize val="0"/>
        </c:dLbls>
        <c:smooth val="0"/>
        <c:axId val="517726632"/>
        <c:axId val="517737456"/>
        <c:extLst>
          <c:ext xmlns:c15="http://schemas.microsoft.com/office/drawing/2012/chart" uri="{02D57815-91ED-43cb-92C2-25804820EDAC}">
            <c15:filteredLineSeries>
              <c15:ser>
                <c:idx val="4"/>
                <c:order val="4"/>
                <c:tx>
                  <c:strRef>
                    <c:extLst>
                      <c:ext uri="{02D57815-91ED-43cb-92C2-25804820EDAC}">
                        <c15:formulaRef>
                          <c15:sqref>'4.'!#REF!</c15:sqref>
                        </c15:formulaRef>
                      </c:ext>
                    </c:extLst>
                    <c:strCache>
                      <c:ptCount val="1"/>
                      <c:pt idx="0">
                        <c:v>#REF!</c:v>
                      </c:pt>
                    </c:strCache>
                  </c:strRef>
                </c:tx>
                <c:spPr>
                  <a:ln w="28575" cap="rnd">
                    <a:solidFill>
                      <a:schemeClr val="accent5"/>
                    </a:solidFill>
                    <a:round/>
                  </a:ln>
                  <a:effectLst/>
                </c:spPr>
                <c:marker>
                  <c:symbol val="none"/>
                </c:marker>
                <c:cat>
                  <c:numRef>
                    <c:extLst>
                      <c:ext uri="{02D57815-91ED-43cb-92C2-25804820EDAC}">
                        <c15:formulaRef>
                          <c15:sqref>'5.'!$A$8:$A$33</c15:sqref>
                        </c15:formulaRef>
                      </c:ext>
                    </c:extLst>
                    <c:numCache>
                      <c:formatCode>mmm\-yy</c:formatCode>
                      <c:ptCount val="26"/>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numCache>
                  </c:numRef>
                </c:cat>
                <c:val>
                  <c:numRef>
                    <c:extLst>
                      <c:ext uri="{02D57815-91ED-43cb-92C2-25804820EDAC}">
                        <c15:formulaRef>
                          <c15:sqref>'4.'!#REF!</c15:sqref>
                        </c15:formulaRef>
                      </c:ext>
                    </c:extLst>
                    <c:numCache>
                      <c:formatCode>General</c:formatCode>
                      <c:ptCount val="1"/>
                      <c:pt idx="0">
                        <c:v>1</c:v>
                      </c:pt>
                    </c:numCache>
                  </c:numRef>
                </c:val>
                <c:smooth val="0"/>
                <c:extLst>
                  <c:ext xmlns:c16="http://schemas.microsoft.com/office/drawing/2014/chart" uri="{C3380CC4-5D6E-409C-BE32-E72D297353CC}">
                    <c16:uniqueId val="{00000005-05B9-43E6-BE37-E6AC3BD2793D}"/>
                  </c:ext>
                </c:extLst>
              </c15:ser>
            </c15:filteredLineSeries>
          </c:ext>
        </c:extLst>
      </c:lineChart>
      <c:dateAx>
        <c:axId val="517726632"/>
        <c:scaling>
          <c:orientation val="minMax"/>
          <c:max val="44377"/>
        </c:scaling>
        <c:delete val="0"/>
        <c:axPos val="b"/>
        <c:numFmt formatCode="yyyy;@" sourceLinked="0"/>
        <c:majorTickMark val="out"/>
        <c:minorTickMark val="none"/>
        <c:tickLblPos val="nextTo"/>
        <c:spPr>
          <a:noFill/>
          <a:ln w="9525" cap="flat" cmpd="sng" algn="ctr">
            <a:solidFill>
              <a:srgbClr val="A4A4A4"/>
            </a:solidFill>
            <a:round/>
          </a:ln>
          <a:effectLst/>
        </c:spPr>
        <c:txPr>
          <a:bodyPr rot="0" spcFirstLastPara="1" vertOverflow="ellipsis"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1.0000000000000002E+20"/>
        <c:auto val="1"/>
        <c:lblOffset val="0"/>
        <c:baseTimeUnit val="months"/>
        <c:majorUnit val="12"/>
        <c:majorTimeUnit val="months"/>
        <c:minorUnit val="1"/>
        <c:minorTimeUnit val="months"/>
      </c:dateAx>
      <c:valAx>
        <c:axId val="517737456"/>
        <c:scaling>
          <c:orientation val="minMax"/>
        </c:scaling>
        <c:delete val="0"/>
        <c:axPos val="l"/>
        <c:majorGridlines>
          <c:spPr>
            <a:ln w="9525" cap="flat" cmpd="sng" algn="ctr">
              <a:solidFill>
                <a:srgbClr val="A4A4A4"/>
              </a:solidFill>
              <a:round/>
            </a:ln>
            <a:effectLst/>
          </c:spPr>
        </c:majorGridlines>
        <c:numFmt formatCode="#,##0" sourceLinked="1"/>
        <c:majorTickMark val="none"/>
        <c:minorTickMark val="none"/>
        <c:tickLblPos val="nextTo"/>
        <c:spPr>
          <a:noFill/>
          <a:ln>
            <a:solidFill>
              <a:srgbClr val="A4A4A4"/>
            </a:solidFill>
          </a:ln>
          <a:effectLst/>
        </c:spPr>
        <c:txPr>
          <a:bodyPr rot="-6000000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midCat"/>
      </c:valAx>
      <c:spPr>
        <a:noFill/>
        <a:ln>
          <a:solidFill>
            <a:srgbClr val="A4A4A4"/>
          </a:solidFill>
        </a:ln>
        <a:effectLst/>
      </c:spPr>
    </c:plotArea>
    <c:legend>
      <c:legendPos val="b"/>
      <c:layout>
        <c:manualLayout>
          <c:xMode val="edge"/>
          <c:yMode val="edge"/>
          <c:x val="7.426042322205044E-2"/>
          <c:y val="0.88098805348769493"/>
          <c:w val="0.88759603556287603"/>
          <c:h val="9.0312504074156155E-2"/>
        </c:manualLayout>
      </c:layout>
      <c:overlay val="0"/>
      <c:spPr>
        <a:noFill/>
        <a:ln>
          <a:noFill/>
        </a:ln>
        <a:effectLst/>
      </c:spPr>
      <c:txPr>
        <a:bodyPr rot="0" spcFirstLastPara="1" vertOverflow="ellipsis" vert="horz" wrap="square" anchor="ctr" anchorCtr="1"/>
        <a:lstStyle/>
        <a:p>
          <a:pPr>
            <a:defRPr sz="16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1600" b="1">
          <a:latin typeface="Arial" panose="020B0604020202020204" pitchFamily="34" charset="0"/>
          <a:cs typeface="Arial" panose="020B0604020202020204" pitchFamily="34" charset="0"/>
        </a:defRPr>
      </a:pPr>
      <a:endParaRPr lang="sv-SE"/>
    </a:p>
  </c:txPr>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4.6576730418943536E-2"/>
          <c:y val="6.0319865319865308E-2"/>
          <c:w val="0.94310906193078325"/>
          <c:h val="0.75353124999999999"/>
        </c:manualLayout>
      </c:layout>
      <c:lineChart>
        <c:grouping val="standard"/>
        <c:varyColors val="0"/>
        <c:ser>
          <c:idx val="0"/>
          <c:order val="0"/>
          <c:tx>
            <c:strRef>
              <c:f>'6.'!$B$7</c:f>
              <c:strCache>
                <c:ptCount val="1"/>
                <c:pt idx="0">
                  <c:v>Total</c:v>
                </c:pt>
              </c:strCache>
            </c:strRef>
          </c:tx>
          <c:spPr>
            <a:ln w="38100" cap="sq">
              <a:solidFill>
                <a:srgbClr val="006A7D"/>
              </a:solidFill>
              <a:prstDash val="solid"/>
              <a:round/>
            </a:ln>
            <a:effectLst/>
          </c:spPr>
          <c:marker>
            <c:symbol val="none"/>
          </c:marker>
          <c:cat>
            <c:numRef>
              <c:f>'6.'!$A$8:$A$33</c:f>
              <c:numCache>
                <c:formatCode>mmm\-yy</c:formatCode>
                <c:ptCount val="26"/>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numCache>
            </c:numRef>
          </c:cat>
          <c:val>
            <c:numRef>
              <c:f>'6.'!$B$8:$B$33</c:f>
              <c:numCache>
                <c:formatCode>0.0</c:formatCode>
                <c:ptCount val="26"/>
                <c:pt idx="0">
                  <c:v>1.4870841861075235</c:v>
                </c:pt>
                <c:pt idx="1">
                  <c:v>0.98634874269716288</c:v>
                </c:pt>
                <c:pt idx="2">
                  <c:v>1.8825937255745773</c:v>
                </c:pt>
                <c:pt idx="3">
                  <c:v>1.6990956355730003</c:v>
                </c:pt>
                <c:pt idx="4">
                  <c:v>1.0476383698197811</c:v>
                </c:pt>
                <c:pt idx="5">
                  <c:v>2.1154138221533003</c:v>
                </c:pt>
                <c:pt idx="6">
                  <c:v>1.5363696531413229</c:v>
                </c:pt>
                <c:pt idx="7">
                  <c:v>0.98659299717374083</c:v>
                </c:pt>
                <c:pt idx="8">
                  <c:v>1.8025209287285238</c:v>
                </c:pt>
                <c:pt idx="9">
                  <c:v>1.3489451005999298</c:v>
                </c:pt>
                <c:pt idx="10">
                  <c:v>1.7510347639348112</c:v>
                </c:pt>
                <c:pt idx="11">
                  <c:v>1.8186553070761891</c:v>
                </c:pt>
                <c:pt idx="12">
                  <c:v>1.6076429821005433</c:v>
                </c:pt>
                <c:pt idx="13">
                  <c:v>1.4567275625565479</c:v>
                </c:pt>
                <c:pt idx="14">
                  <c:v>1.3552504869743798</c:v>
                </c:pt>
                <c:pt idx="15">
                  <c:v>1.226437445615769</c:v>
                </c:pt>
                <c:pt idx="16">
                  <c:v>1.2589233142790812</c:v>
                </c:pt>
                <c:pt idx="17">
                  <c:v>1.094121620030819</c:v>
                </c:pt>
                <c:pt idx="18">
                  <c:v>1.088909231019386</c:v>
                </c:pt>
                <c:pt idx="19">
                  <c:v>1.1222224417327231</c:v>
                </c:pt>
                <c:pt idx="20">
                  <c:v>1.8213930713040005</c:v>
                </c:pt>
                <c:pt idx="21">
                  <c:v>0.94063700418245411</c:v>
                </c:pt>
                <c:pt idx="22">
                  <c:v>0.84583334671317623</c:v>
                </c:pt>
                <c:pt idx="23">
                  <c:v>1.0025389143690777</c:v>
                </c:pt>
                <c:pt idx="24">
                  <c:v>0.85224555281371295</c:v>
                </c:pt>
                <c:pt idx="25">
                  <c:v>1.1446740174789749</c:v>
                </c:pt>
              </c:numCache>
            </c:numRef>
          </c:val>
          <c:smooth val="0"/>
          <c:extLst>
            <c:ext xmlns:c16="http://schemas.microsoft.com/office/drawing/2014/chart" uri="{C3380CC4-5D6E-409C-BE32-E72D297353CC}">
              <c16:uniqueId val="{00000000-C5AE-4EA8-A17E-6B05714C9CE3}"/>
            </c:ext>
          </c:extLst>
        </c:ser>
        <c:ser>
          <c:idx val="2"/>
          <c:order val="1"/>
          <c:tx>
            <c:strRef>
              <c:f>'6.'!$C$7</c:f>
              <c:strCache>
                <c:ptCount val="1"/>
                <c:pt idx="0">
                  <c:v>Hushåll - Bolån</c:v>
                </c:pt>
              </c:strCache>
            </c:strRef>
          </c:tx>
          <c:spPr>
            <a:ln w="28575" cap="rnd">
              <a:solidFill>
                <a:srgbClr val="F8971D"/>
              </a:solidFill>
              <a:round/>
            </a:ln>
            <a:effectLst/>
          </c:spPr>
          <c:marker>
            <c:symbol val="none"/>
          </c:marker>
          <c:cat>
            <c:numRef>
              <c:f>'6.'!$A$8:$A$33</c:f>
              <c:numCache>
                <c:formatCode>mmm\-yy</c:formatCode>
                <c:ptCount val="26"/>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numCache>
            </c:numRef>
          </c:cat>
          <c:val>
            <c:numRef>
              <c:f>'6.'!$C$8:$C$33</c:f>
              <c:numCache>
                <c:formatCode>0.0</c:formatCode>
                <c:ptCount val="26"/>
                <c:pt idx="0">
                  <c:v>1.756220227555727</c:v>
                </c:pt>
                <c:pt idx="1">
                  <c:v>2.0191941156697091</c:v>
                </c:pt>
                <c:pt idx="2">
                  <c:v>2.3165126086318377</c:v>
                </c:pt>
                <c:pt idx="3">
                  <c:v>2.2374188457410904</c:v>
                </c:pt>
                <c:pt idx="4">
                  <c:v>1.8609491789430166</c:v>
                </c:pt>
                <c:pt idx="5">
                  <c:v>2.2093979837265465</c:v>
                </c:pt>
                <c:pt idx="6">
                  <c:v>1.6863593340293415</c:v>
                </c:pt>
                <c:pt idx="7">
                  <c:v>1.6766051740211507</c:v>
                </c:pt>
                <c:pt idx="8">
                  <c:v>1.8030943029100799</c:v>
                </c:pt>
                <c:pt idx="9">
                  <c:v>1.8228146768698217</c:v>
                </c:pt>
                <c:pt idx="10">
                  <c:v>1.7444172271807723</c:v>
                </c:pt>
                <c:pt idx="11">
                  <c:v>1.5145999739076599</c:v>
                </c:pt>
                <c:pt idx="12">
                  <c:v>1.6241876648116493</c:v>
                </c:pt>
                <c:pt idx="13">
                  <c:v>1.2284855133544381</c:v>
                </c:pt>
                <c:pt idx="14">
                  <c:v>1.2562727206220092</c:v>
                </c:pt>
                <c:pt idx="15">
                  <c:v>1.3081695790773118</c:v>
                </c:pt>
                <c:pt idx="16">
                  <c:v>1.1008735123204882</c:v>
                </c:pt>
                <c:pt idx="17">
                  <c:v>1.142640395856942</c:v>
                </c:pt>
                <c:pt idx="18">
                  <c:v>1.2670973970115185</c:v>
                </c:pt>
                <c:pt idx="19">
                  <c:v>1.2931101241360432</c:v>
                </c:pt>
                <c:pt idx="20">
                  <c:v>1.4286585058030488</c:v>
                </c:pt>
                <c:pt idx="21">
                  <c:v>1.335059220053747</c:v>
                </c:pt>
                <c:pt idx="22">
                  <c:v>1.3771314870328677</c:v>
                </c:pt>
                <c:pt idx="23">
                  <c:v>1.5265194759908063</c:v>
                </c:pt>
                <c:pt idx="24">
                  <c:v>1.503815379467488</c:v>
                </c:pt>
                <c:pt idx="25">
                  <c:v>1.6587930271980023</c:v>
                </c:pt>
              </c:numCache>
            </c:numRef>
          </c:val>
          <c:smooth val="0"/>
          <c:extLst>
            <c:ext xmlns:c16="http://schemas.microsoft.com/office/drawing/2014/chart" uri="{C3380CC4-5D6E-409C-BE32-E72D297353CC}">
              <c16:uniqueId val="{00000002-C5AE-4EA8-A17E-6B05714C9CE3}"/>
            </c:ext>
          </c:extLst>
        </c:ser>
        <c:ser>
          <c:idx val="3"/>
          <c:order val="2"/>
          <c:tx>
            <c:strRef>
              <c:f>'6.'!$D$7</c:f>
              <c:strCache>
                <c:ptCount val="1"/>
                <c:pt idx="0">
                  <c:v>Företag</c:v>
                </c:pt>
              </c:strCache>
            </c:strRef>
          </c:tx>
          <c:spPr>
            <a:ln w="38100" cap="sq">
              <a:solidFill>
                <a:srgbClr val="6E2B62"/>
              </a:solidFill>
              <a:prstDash val="solid"/>
              <a:round/>
            </a:ln>
            <a:effectLst/>
          </c:spPr>
          <c:marker>
            <c:symbol val="none"/>
          </c:marker>
          <c:cat>
            <c:numRef>
              <c:f>'6.'!$A$8:$A$33</c:f>
              <c:numCache>
                <c:formatCode>mmm\-yy</c:formatCode>
                <c:ptCount val="26"/>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numCache>
            </c:numRef>
          </c:cat>
          <c:val>
            <c:numRef>
              <c:f>'6.'!$D$8:$D$33</c:f>
              <c:numCache>
                <c:formatCode>0.0</c:formatCode>
                <c:ptCount val="26"/>
                <c:pt idx="0">
                  <c:v>0.7508979127926807</c:v>
                </c:pt>
                <c:pt idx="1">
                  <c:v>-0.31768016533449961</c:v>
                </c:pt>
                <c:pt idx="2">
                  <c:v>0.13718441729573261</c:v>
                </c:pt>
                <c:pt idx="3">
                  <c:v>1.1520562118971345</c:v>
                </c:pt>
                <c:pt idx="4">
                  <c:v>-0.28246078762471649</c:v>
                </c:pt>
                <c:pt idx="5">
                  <c:v>2.2837779558125604</c:v>
                </c:pt>
                <c:pt idx="6">
                  <c:v>1.7670436530844214</c:v>
                </c:pt>
                <c:pt idx="7">
                  <c:v>-5.1717360602432372E-2</c:v>
                </c:pt>
                <c:pt idx="8">
                  <c:v>1.6735403455562015</c:v>
                </c:pt>
                <c:pt idx="9">
                  <c:v>0.56154584253900186</c:v>
                </c:pt>
                <c:pt idx="10">
                  <c:v>2.0552943083838482</c:v>
                </c:pt>
                <c:pt idx="11">
                  <c:v>1.8061179857147502</c:v>
                </c:pt>
                <c:pt idx="12">
                  <c:v>1.6593213498343751</c:v>
                </c:pt>
                <c:pt idx="13">
                  <c:v>1.8314293552582628</c:v>
                </c:pt>
                <c:pt idx="14">
                  <c:v>1.6674574854334212</c:v>
                </c:pt>
                <c:pt idx="15">
                  <c:v>1.0024479249906237</c:v>
                </c:pt>
                <c:pt idx="16">
                  <c:v>1.3289413891320878</c:v>
                </c:pt>
                <c:pt idx="17">
                  <c:v>1.1223279775574468</c:v>
                </c:pt>
                <c:pt idx="18">
                  <c:v>0.72068174993249468</c:v>
                </c:pt>
                <c:pt idx="19">
                  <c:v>0.82010405416725884</c:v>
                </c:pt>
                <c:pt idx="20">
                  <c:v>2.6006990889422266</c:v>
                </c:pt>
                <c:pt idx="21">
                  <c:v>0.67339060124691485</c:v>
                </c:pt>
                <c:pt idx="22">
                  <c:v>-0.25522150066924487</c:v>
                </c:pt>
                <c:pt idx="23">
                  <c:v>0.23346732158811001</c:v>
                </c:pt>
                <c:pt idx="24">
                  <c:v>-0.2810237462888554</c:v>
                </c:pt>
                <c:pt idx="25">
                  <c:v>0.28462262601112176</c:v>
                </c:pt>
              </c:numCache>
            </c:numRef>
          </c:val>
          <c:smooth val="0"/>
          <c:extLst>
            <c:ext xmlns:c16="http://schemas.microsoft.com/office/drawing/2014/chart" uri="{C3380CC4-5D6E-409C-BE32-E72D297353CC}">
              <c16:uniqueId val="{00000003-C5AE-4EA8-A17E-6B05714C9CE3}"/>
            </c:ext>
          </c:extLst>
        </c:ser>
        <c:ser>
          <c:idx val="5"/>
          <c:order val="3"/>
          <c:tx>
            <c:strRef>
              <c:f>'6.'!$E$7</c:f>
              <c:strCache>
                <c:ptCount val="1"/>
                <c:pt idx="0">
                  <c:v>Hushåll - konsumtionskrediter</c:v>
                </c:pt>
              </c:strCache>
            </c:strRef>
          </c:tx>
          <c:spPr>
            <a:ln w="28575" cap="rnd">
              <a:solidFill>
                <a:srgbClr val="F7EA48"/>
              </a:solidFill>
              <a:round/>
            </a:ln>
            <a:effectLst/>
          </c:spPr>
          <c:marker>
            <c:symbol val="none"/>
          </c:marker>
          <c:cat>
            <c:numRef>
              <c:f>'6.'!$A$8:$A$33</c:f>
              <c:numCache>
                <c:formatCode>mmm\-yy</c:formatCode>
                <c:ptCount val="26"/>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numCache>
            </c:numRef>
          </c:cat>
          <c:val>
            <c:numRef>
              <c:f>'6.'!$E$8:$E$33</c:f>
              <c:numCache>
                <c:formatCode>0.0</c:formatCode>
                <c:ptCount val="26"/>
                <c:pt idx="0">
                  <c:v>2.0846523468990075</c:v>
                </c:pt>
                <c:pt idx="1">
                  <c:v>1.2989660842024353</c:v>
                </c:pt>
                <c:pt idx="2">
                  <c:v>6.6597851696142518</c:v>
                </c:pt>
                <c:pt idx="3">
                  <c:v>-0.92484625432971423</c:v>
                </c:pt>
                <c:pt idx="4">
                  <c:v>0.45833284082246184</c:v>
                </c:pt>
                <c:pt idx="5">
                  <c:v>1.0692979607821451</c:v>
                </c:pt>
                <c:pt idx="6">
                  <c:v>1.3054469351084341</c:v>
                </c:pt>
                <c:pt idx="7">
                  <c:v>0.40394059636084112</c:v>
                </c:pt>
                <c:pt idx="8">
                  <c:v>2.2296159071412802</c:v>
                </c:pt>
                <c:pt idx="9">
                  <c:v>3.3840774056133061</c:v>
                </c:pt>
                <c:pt idx="10">
                  <c:v>2.5205602804141414</c:v>
                </c:pt>
                <c:pt idx="11">
                  <c:v>6.0835731625427103</c:v>
                </c:pt>
                <c:pt idx="12">
                  <c:v>2.0459093964507513</c:v>
                </c:pt>
                <c:pt idx="13">
                  <c:v>1.6790529091450068</c:v>
                </c:pt>
                <c:pt idx="14">
                  <c:v>1.7557259172557238</c:v>
                </c:pt>
                <c:pt idx="15">
                  <c:v>1.1219721056304532</c:v>
                </c:pt>
                <c:pt idx="16">
                  <c:v>3.2992518363901047</c:v>
                </c:pt>
                <c:pt idx="17">
                  <c:v>2.1695714285467682</c:v>
                </c:pt>
                <c:pt idx="18">
                  <c:v>1.5514988648161587</c:v>
                </c:pt>
                <c:pt idx="19">
                  <c:v>2.3355442497381418</c:v>
                </c:pt>
                <c:pt idx="20">
                  <c:v>0.91167508720773061</c:v>
                </c:pt>
                <c:pt idx="21">
                  <c:v>-0.50474410739382858</c:v>
                </c:pt>
                <c:pt idx="22">
                  <c:v>1.3702757140315658</c:v>
                </c:pt>
                <c:pt idx="23">
                  <c:v>0.57990463513577506</c:v>
                </c:pt>
                <c:pt idx="24">
                  <c:v>1.0189009055043607</c:v>
                </c:pt>
                <c:pt idx="25">
                  <c:v>3.0462846367236285</c:v>
                </c:pt>
              </c:numCache>
            </c:numRef>
          </c:val>
          <c:smooth val="0"/>
          <c:extLst>
            <c:ext xmlns:c16="http://schemas.microsoft.com/office/drawing/2014/chart" uri="{C3380CC4-5D6E-409C-BE32-E72D297353CC}">
              <c16:uniqueId val="{00000004-C5AE-4EA8-A17E-6B05714C9CE3}"/>
            </c:ext>
          </c:extLst>
        </c:ser>
        <c:dLbls>
          <c:showLegendKey val="0"/>
          <c:showVal val="0"/>
          <c:showCatName val="0"/>
          <c:showSerName val="0"/>
          <c:showPercent val="0"/>
          <c:showBubbleSize val="0"/>
        </c:dLbls>
        <c:smooth val="0"/>
        <c:axId val="517726632"/>
        <c:axId val="517737456"/>
        <c:extLst/>
      </c:lineChart>
      <c:dateAx>
        <c:axId val="517726632"/>
        <c:scaling>
          <c:orientation val="minMax"/>
          <c:max val="44377"/>
        </c:scaling>
        <c:delete val="0"/>
        <c:axPos val="b"/>
        <c:numFmt formatCode="yyyy;@" sourceLinked="0"/>
        <c:majorTickMark val="out"/>
        <c:minorTickMark val="none"/>
        <c:tickLblPos val="nextTo"/>
        <c:spPr>
          <a:noFill/>
          <a:ln w="9525" cap="flat" cmpd="sng" algn="ctr">
            <a:solidFill>
              <a:srgbClr val="A4A4A4"/>
            </a:solidFill>
            <a:round/>
          </a:ln>
          <a:effectLst/>
        </c:spPr>
        <c:txPr>
          <a:bodyPr rot="0" spcFirstLastPara="1" vertOverflow="ellipsis"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1.0000000000000002E+20"/>
        <c:auto val="1"/>
        <c:lblOffset val="0"/>
        <c:baseTimeUnit val="months"/>
        <c:majorUnit val="12"/>
        <c:majorTimeUnit val="months"/>
        <c:minorUnit val="1"/>
        <c:minorTimeUnit val="months"/>
      </c:dateAx>
      <c:valAx>
        <c:axId val="517737456"/>
        <c:scaling>
          <c:orientation val="minMax"/>
        </c:scaling>
        <c:delete val="0"/>
        <c:axPos val="l"/>
        <c:majorGridlines>
          <c:spPr>
            <a:ln w="9525" cap="flat" cmpd="sng" algn="ctr">
              <a:solidFill>
                <a:srgbClr val="A4A4A4"/>
              </a:solidFill>
              <a:round/>
            </a:ln>
            <a:effectLst/>
          </c:spPr>
        </c:majorGridlines>
        <c:numFmt formatCode="0.0" sourceLinked="1"/>
        <c:majorTickMark val="none"/>
        <c:minorTickMark val="none"/>
        <c:tickLblPos val="nextTo"/>
        <c:spPr>
          <a:noFill/>
          <a:ln>
            <a:solidFill>
              <a:srgbClr val="A4A4A4"/>
            </a:solidFill>
          </a:ln>
          <a:effectLst/>
        </c:spPr>
        <c:txPr>
          <a:bodyPr rot="-6000000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midCat"/>
      </c:valAx>
      <c:spPr>
        <a:noFill/>
        <a:ln>
          <a:solidFill>
            <a:srgbClr val="A4A4A4"/>
          </a:solidFill>
        </a:ln>
        <a:effectLst/>
      </c:spPr>
    </c:plotArea>
    <c:legend>
      <c:legendPos val="b"/>
      <c:layout>
        <c:manualLayout>
          <c:xMode val="edge"/>
          <c:yMode val="edge"/>
          <c:x val="7.426042322205044E-2"/>
          <c:y val="0.88098805348769493"/>
          <c:w val="0.88759603556287603"/>
          <c:h val="9.0312504074156155E-2"/>
        </c:manualLayout>
      </c:layout>
      <c:overlay val="0"/>
      <c:spPr>
        <a:noFill/>
        <a:ln>
          <a:noFill/>
        </a:ln>
        <a:effectLst/>
      </c:spPr>
      <c:txPr>
        <a:bodyPr rot="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1600" b="1">
          <a:latin typeface="Arial" panose="020B0604020202020204" pitchFamily="34" charset="0"/>
          <a:cs typeface="Arial" panose="020B0604020202020204" pitchFamily="34" charset="0"/>
        </a:defRPr>
      </a:pPr>
      <a:endParaRPr lang="sv-SE"/>
    </a:p>
  </c:txPr>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3.839986785451447E-2"/>
          <c:y val="2.7544184012246276E-2"/>
          <c:w val="0.92901295667554962"/>
          <c:h val="0.76898535432448945"/>
        </c:manualLayout>
      </c:layout>
      <c:barChart>
        <c:barDir val="col"/>
        <c:grouping val="percentStacked"/>
        <c:varyColors val="0"/>
        <c:ser>
          <c:idx val="1"/>
          <c:order val="1"/>
          <c:tx>
            <c:strRef>
              <c:f>'7.'!$C$7</c:f>
              <c:strCache>
                <c:ptCount val="1"/>
                <c:pt idx="0">
                  <c:v>Marknadsupplåning (stapel)</c:v>
                </c:pt>
              </c:strCache>
            </c:strRef>
          </c:tx>
          <c:spPr>
            <a:solidFill>
              <a:srgbClr val="006A7D"/>
            </a:solidFill>
            <a:ln>
              <a:solidFill>
                <a:srgbClr val="006A7D"/>
              </a:solidFill>
            </a:ln>
            <a:effectLst/>
          </c:spPr>
          <c:invertIfNegative val="0"/>
          <c:cat>
            <c:numRef>
              <c:f>'7.'!$A$8:$A$33</c:f>
              <c:numCache>
                <c:formatCode>mmm\-yy</c:formatCode>
                <c:ptCount val="26"/>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numCache>
            </c:numRef>
          </c:cat>
          <c:val>
            <c:numRef>
              <c:f>'7.'!$C$8:$C$33</c:f>
              <c:numCache>
                <c:formatCode>#,##0</c:formatCode>
                <c:ptCount val="26"/>
                <c:pt idx="0">
                  <c:v>3799.3565619999999</c:v>
                </c:pt>
                <c:pt idx="1">
                  <c:v>3767.5786309999999</c:v>
                </c:pt>
                <c:pt idx="2">
                  <c:v>3938.5416712000001</c:v>
                </c:pt>
                <c:pt idx="3">
                  <c:v>3693.80450991</c:v>
                </c:pt>
                <c:pt idx="4">
                  <c:v>3822.93277137</c:v>
                </c:pt>
                <c:pt idx="5">
                  <c:v>3947.3706797700002</c:v>
                </c:pt>
                <c:pt idx="6">
                  <c:v>3964.40023569</c:v>
                </c:pt>
                <c:pt idx="7">
                  <c:v>3845.2224599900001</c:v>
                </c:pt>
                <c:pt idx="8">
                  <c:v>4108.2958836999996</c:v>
                </c:pt>
                <c:pt idx="9">
                  <c:v>3931.88549951</c:v>
                </c:pt>
                <c:pt idx="10">
                  <c:v>3999.53704272</c:v>
                </c:pt>
                <c:pt idx="11">
                  <c:v>3854.7263612299998</c:v>
                </c:pt>
                <c:pt idx="12">
                  <c:v>4110.6600644399996</c:v>
                </c:pt>
                <c:pt idx="13">
                  <c:v>4399.4840963500001</c:v>
                </c:pt>
                <c:pt idx="14">
                  <c:v>4270.79563263</c:v>
                </c:pt>
                <c:pt idx="15">
                  <c:v>4133.3223842999996</c:v>
                </c:pt>
                <c:pt idx="16">
                  <c:v>4448.4451563800003</c:v>
                </c:pt>
                <c:pt idx="17">
                  <c:v>4466.1019323500004</c:v>
                </c:pt>
                <c:pt idx="18">
                  <c:v>4595.7926602699999</c:v>
                </c:pt>
                <c:pt idx="19">
                  <c:v>4467.1029817299996</c:v>
                </c:pt>
                <c:pt idx="20">
                  <c:v>4777.7389684999998</c:v>
                </c:pt>
                <c:pt idx="21">
                  <c:v>4540.9312854700001</c:v>
                </c:pt>
                <c:pt idx="22">
                  <c:v>4535.9191630662308</c:v>
                </c:pt>
                <c:pt idx="23">
                  <c:v>4255.9145882303201</c:v>
                </c:pt>
                <c:pt idx="24">
                  <c:v>4556.63194495058</c:v>
                </c:pt>
                <c:pt idx="25">
                  <c:v>4633.0809539232196</c:v>
                </c:pt>
              </c:numCache>
            </c:numRef>
          </c:val>
          <c:extLst>
            <c:ext xmlns:c16="http://schemas.microsoft.com/office/drawing/2014/chart" uri="{C3380CC4-5D6E-409C-BE32-E72D297353CC}">
              <c16:uniqueId val="{00000000-6BC9-4542-9BEB-7D4A5AAA2FC4}"/>
            </c:ext>
          </c:extLst>
        </c:ser>
        <c:ser>
          <c:idx val="2"/>
          <c:order val="2"/>
          <c:tx>
            <c:strRef>
              <c:f>'7.'!$D$7</c:f>
              <c:strCache>
                <c:ptCount val="1"/>
                <c:pt idx="0">
                  <c:v>Inlåning (stapel)</c:v>
                </c:pt>
              </c:strCache>
            </c:strRef>
          </c:tx>
          <c:spPr>
            <a:solidFill>
              <a:srgbClr val="F8971D"/>
            </a:solidFill>
            <a:ln>
              <a:noFill/>
            </a:ln>
            <a:effectLst/>
          </c:spPr>
          <c:invertIfNegative val="0"/>
          <c:cat>
            <c:numRef>
              <c:f>'7.'!$A$8:$A$33</c:f>
              <c:numCache>
                <c:formatCode>mmm\-yy</c:formatCode>
                <c:ptCount val="26"/>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numCache>
            </c:numRef>
          </c:cat>
          <c:val>
            <c:numRef>
              <c:f>'7.'!$D$8:$D$33</c:f>
              <c:numCache>
                <c:formatCode>#,##0</c:formatCode>
                <c:ptCount val="26"/>
                <c:pt idx="0">
                  <c:v>2825.0963882780002</c:v>
                </c:pt>
                <c:pt idx="1">
                  <c:v>2677.7148832140001</c:v>
                </c:pt>
                <c:pt idx="2">
                  <c:v>2713.9635526669999</c:v>
                </c:pt>
                <c:pt idx="3">
                  <c:v>2651.0000612109998</c:v>
                </c:pt>
                <c:pt idx="4">
                  <c:v>2850.4626857220001</c:v>
                </c:pt>
                <c:pt idx="5">
                  <c:v>2992.428483057</c:v>
                </c:pt>
                <c:pt idx="6">
                  <c:v>2998.236305719</c:v>
                </c:pt>
                <c:pt idx="7">
                  <c:v>2907.2545830610002</c:v>
                </c:pt>
                <c:pt idx="8">
                  <c:v>3109.3673285320001</c:v>
                </c:pt>
                <c:pt idx="9">
                  <c:v>3218.1069928000002</c:v>
                </c:pt>
                <c:pt idx="10">
                  <c:v>3280.6987837480001</c:v>
                </c:pt>
                <c:pt idx="11">
                  <c:v>3203.5566864580001</c:v>
                </c:pt>
                <c:pt idx="12">
                  <c:v>3362.1538058679998</c:v>
                </c:pt>
                <c:pt idx="13">
                  <c:v>3462.9269776599999</c:v>
                </c:pt>
                <c:pt idx="14">
                  <c:v>3463.7415224830002</c:v>
                </c:pt>
                <c:pt idx="15">
                  <c:v>3471.5231576299998</c:v>
                </c:pt>
                <c:pt idx="16">
                  <c:v>3578.0364882980002</c:v>
                </c:pt>
                <c:pt idx="17">
                  <c:v>3654.3418659879999</c:v>
                </c:pt>
                <c:pt idx="18">
                  <c:v>3751.6901730320001</c:v>
                </c:pt>
                <c:pt idx="19">
                  <c:v>3705.5447248239998</c:v>
                </c:pt>
                <c:pt idx="20">
                  <c:v>4002.4875256730002</c:v>
                </c:pt>
                <c:pt idx="21">
                  <c:v>4181.5526655530002</c:v>
                </c:pt>
                <c:pt idx="22">
                  <c:v>4228.15083192367</c:v>
                </c:pt>
                <c:pt idx="23">
                  <c:v>4259.3389980714301</c:v>
                </c:pt>
                <c:pt idx="24">
                  <c:v>4441.3821393286298</c:v>
                </c:pt>
                <c:pt idx="25">
                  <c:v>4567.6379746859802</c:v>
                </c:pt>
              </c:numCache>
            </c:numRef>
          </c:val>
          <c:extLst>
            <c:ext xmlns:c16="http://schemas.microsoft.com/office/drawing/2014/chart" uri="{C3380CC4-5D6E-409C-BE32-E72D297353CC}">
              <c16:uniqueId val="{00000001-6BC9-4542-9BEB-7D4A5AAA2FC4}"/>
            </c:ext>
          </c:extLst>
        </c:ser>
        <c:dLbls>
          <c:showLegendKey val="0"/>
          <c:showVal val="0"/>
          <c:showCatName val="0"/>
          <c:showSerName val="0"/>
          <c:showPercent val="0"/>
          <c:showBubbleSize val="0"/>
        </c:dLbls>
        <c:gapWidth val="0"/>
        <c:overlap val="100"/>
        <c:axId val="517726632"/>
        <c:axId val="517737456"/>
      </c:barChart>
      <c:lineChart>
        <c:grouping val="standard"/>
        <c:varyColors val="0"/>
        <c:ser>
          <c:idx val="0"/>
          <c:order val="0"/>
          <c:tx>
            <c:strRef>
              <c:f>'7.'!$B$7</c:f>
              <c:strCache>
                <c:ptCount val="1"/>
                <c:pt idx="0">
                  <c:v>Total (linje)</c:v>
                </c:pt>
              </c:strCache>
            </c:strRef>
          </c:tx>
          <c:spPr>
            <a:ln w="28575" cap="rnd">
              <a:solidFill>
                <a:srgbClr val="6E2B62"/>
              </a:solidFill>
              <a:round/>
            </a:ln>
            <a:effectLst/>
          </c:spPr>
          <c:marker>
            <c:symbol val="none"/>
          </c:marker>
          <c:cat>
            <c:numRef>
              <c:f>'7.'!$A$8:$A$33</c:f>
              <c:numCache>
                <c:formatCode>mmm\-yy</c:formatCode>
                <c:ptCount val="26"/>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numCache>
            </c:numRef>
          </c:cat>
          <c:val>
            <c:numRef>
              <c:f>'7.'!$B$8:$B$33</c:f>
              <c:numCache>
                <c:formatCode>#,##0</c:formatCode>
                <c:ptCount val="26"/>
                <c:pt idx="0">
                  <c:v>6624.4529502780006</c:v>
                </c:pt>
                <c:pt idx="1">
                  <c:v>6445.2935142139995</c:v>
                </c:pt>
                <c:pt idx="2">
                  <c:v>6652.5052238669996</c:v>
                </c:pt>
                <c:pt idx="3">
                  <c:v>6344.8045711209998</c:v>
                </c:pt>
                <c:pt idx="4">
                  <c:v>6673.3954570919996</c:v>
                </c:pt>
                <c:pt idx="5">
                  <c:v>6939.7991628270001</c:v>
                </c:pt>
                <c:pt idx="6">
                  <c:v>6962.6365414089996</c:v>
                </c:pt>
                <c:pt idx="7">
                  <c:v>6752.4770430509998</c:v>
                </c:pt>
                <c:pt idx="8">
                  <c:v>7217.6632122319998</c:v>
                </c:pt>
                <c:pt idx="9">
                  <c:v>7149.9924923100007</c:v>
                </c:pt>
                <c:pt idx="10">
                  <c:v>7280.2358264680006</c:v>
                </c:pt>
                <c:pt idx="11">
                  <c:v>7058.2830476879999</c:v>
                </c:pt>
                <c:pt idx="12">
                  <c:v>7472.8138703079994</c:v>
                </c:pt>
                <c:pt idx="13">
                  <c:v>7862.4110740100004</c:v>
                </c:pt>
                <c:pt idx="14">
                  <c:v>7734.5371551130002</c:v>
                </c:pt>
                <c:pt idx="15">
                  <c:v>7604.8455419299989</c:v>
                </c:pt>
                <c:pt idx="16">
                  <c:v>8026.4816446780005</c:v>
                </c:pt>
                <c:pt idx="17">
                  <c:v>8120.4437983380003</c:v>
                </c:pt>
                <c:pt idx="18">
                  <c:v>8347.4828333019996</c:v>
                </c:pt>
                <c:pt idx="19">
                  <c:v>8172.6477065539993</c:v>
                </c:pt>
                <c:pt idx="20">
                  <c:v>8780.2264941729991</c:v>
                </c:pt>
                <c:pt idx="21">
                  <c:v>8722.4839510230013</c:v>
                </c:pt>
                <c:pt idx="22">
                  <c:v>8764.0699949899008</c:v>
                </c:pt>
                <c:pt idx="23">
                  <c:v>8515.2535863017511</c:v>
                </c:pt>
                <c:pt idx="24">
                  <c:v>8998.0140842792098</c:v>
                </c:pt>
                <c:pt idx="25">
                  <c:v>9200.7189286091998</c:v>
                </c:pt>
              </c:numCache>
            </c:numRef>
          </c:val>
          <c:smooth val="0"/>
          <c:extLst>
            <c:ext xmlns:c16="http://schemas.microsoft.com/office/drawing/2014/chart" uri="{C3380CC4-5D6E-409C-BE32-E72D297353CC}">
              <c16:uniqueId val="{00000002-6BC9-4542-9BEB-7D4A5AAA2FC4}"/>
            </c:ext>
          </c:extLst>
        </c:ser>
        <c:dLbls>
          <c:showLegendKey val="0"/>
          <c:showVal val="0"/>
          <c:showCatName val="0"/>
          <c:showSerName val="0"/>
          <c:showPercent val="0"/>
          <c:showBubbleSize val="0"/>
        </c:dLbls>
        <c:marker val="1"/>
        <c:smooth val="0"/>
        <c:axId val="943182120"/>
        <c:axId val="943188680"/>
      </c:lineChart>
      <c:dateAx>
        <c:axId val="517726632"/>
        <c:scaling>
          <c:orientation val="minMax"/>
        </c:scaling>
        <c:delete val="0"/>
        <c:axPos val="b"/>
        <c:numFmt formatCode="yyyy;@" sourceLinked="0"/>
        <c:majorTickMark val="out"/>
        <c:minorTickMark val="none"/>
        <c:tickLblPos val="nextTo"/>
        <c:spPr>
          <a:noFill/>
          <a:ln w="9525" cap="flat" cmpd="sng" algn="ctr">
            <a:solidFill>
              <a:srgbClr val="A4A4A4"/>
            </a:solidFill>
            <a:round/>
          </a:ln>
          <a:effectLst/>
        </c:spPr>
        <c:txPr>
          <a:bodyPr rot="-60000000" spcFirstLastPara="1" vertOverflow="ellipsis" vert="horz" wrap="square" anchor="ctr" anchorCtr="1"/>
          <a:lstStyle/>
          <a:p>
            <a:pPr>
              <a:defRPr sz="16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1.0000000000000002E+19"/>
        <c:auto val="1"/>
        <c:lblOffset val="0"/>
        <c:baseTimeUnit val="months"/>
        <c:majorUnit val="1"/>
        <c:majorTimeUnit val="years"/>
      </c:dateAx>
      <c:valAx>
        <c:axId val="517737456"/>
        <c:scaling>
          <c:orientation val="minMax"/>
        </c:scaling>
        <c:delete val="0"/>
        <c:axPos val="l"/>
        <c:majorGridlines>
          <c:spPr>
            <a:ln w="9525" cap="flat" cmpd="sng" algn="ctr">
              <a:solidFill>
                <a:srgbClr val="A4A4A4"/>
              </a:solidFill>
              <a:round/>
            </a:ln>
            <a:effectLst/>
          </c:spPr>
        </c:majorGridlines>
        <c:numFmt formatCode="0%" sourceLinked="1"/>
        <c:majorTickMark val="none"/>
        <c:minorTickMark val="none"/>
        <c:tickLblPos val="nextTo"/>
        <c:spPr>
          <a:noFill/>
          <a:ln w="9525">
            <a:solidFill>
              <a:srgbClr val="A4A4A4"/>
            </a:solidFill>
          </a:ln>
          <a:effectLst/>
        </c:spPr>
        <c:txPr>
          <a:bodyPr rot="-60000000" spcFirstLastPara="1" vertOverflow="ellipsis" vert="horz" wrap="square" anchor="ctr" anchorCtr="1"/>
          <a:lstStyle/>
          <a:p>
            <a:pPr>
              <a:defRPr sz="16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between"/>
      </c:valAx>
      <c:valAx>
        <c:axId val="943188680"/>
        <c:scaling>
          <c:orientation val="minMax"/>
        </c:scaling>
        <c:delete val="0"/>
        <c:axPos val="r"/>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16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sv-SE"/>
          </a:p>
        </c:txPr>
        <c:crossAx val="943182120"/>
        <c:crosses val="max"/>
        <c:crossBetween val="between"/>
      </c:valAx>
      <c:dateAx>
        <c:axId val="943182120"/>
        <c:scaling>
          <c:orientation val="minMax"/>
        </c:scaling>
        <c:delete val="1"/>
        <c:axPos val="b"/>
        <c:numFmt formatCode="mmm\-yy" sourceLinked="1"/>
        <c:majorTickMark val="out"/>
        <c:minorTickMark val="none"/>
        <c:tickLblPos val="nextTo"/>
        <c:crossAx val="943188680"/>
        <c:crosses val="autoZero"/>
        <c:auto val="1"/>
        <c:lblOffset val="100"/>
        <c:baseTimeUnit val="months"/>
      </c:dateAx>
      <c:spPr>
        <a:noFill/>
        <a:ln w="9525">
          <a:solidFill>
            <a:srgbClr val="A4A4A4"/>
          </a:solidFill>
        </a:ln>
        <a:effectLst/>
      </c:spPr>
    </c:plotArea>
    <c:legend>
      <c:legendPos val="b"/>
      <c:layout>
        <c:manualLayout>
          <c:xMode val="edge"/>
          <c:yMode val="edge"/>
          <c:x val="0.15643878926910965"/>
          <c:y val="0.87394256740170029"/>
          <c:w val="0.6926134162926777"/>
          <c:h val="7.3680147171486216E-2"/>
        </c:manualLayout>
      </c:layout>
      <c:overlay val="0"/>
      <c:spPr>
        <a:noFill/>
        <a:ln>
          <a:noFill/>
        </a:ln>
        <a:effectLst/>
      </c:spPr>
      <c:txPr>
        <a:bodyPr rot="0" spcFirstLastPara="1" vertOverflow="ellipsis" vert="horz" wrap="square" anchor="ctr" anchorCtr="1"/>
        <a:lstStyle/>
        <a:p>
          <a:pPr>
            <a:defRPr sz="16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1600" b="1">
          <a:latin typeface="Arial" panose="020B0604020202020204" pitchFamily="34" charset="0"/>
          <a:cs typeface="Arial" panose="020B0604020202020204" pitchFamily="34" charset="0"/>
        </a:defRPr>
      </a:pPr>
      <a:endParaRPr lang="sv-SE"/>
    </a:p>
  </c:txPr>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8.1926215975185193E-2"/>
          <c:y val="7.5773481263227416E-2"/>
          <c:w val="0.94310906193078325"/>
          <c:h val="0.72483179710485035"/>
        </c:manualLayout>
      </c:layout>
      <c:lineChart>
        <c:grouping val="standard"/>
        <c:varyColors val="0"/>
        <c:ser>
          <c:idx val="0"/>
          <c:order val="0"/>
          <c:tx>
            <c:strRef>
              <c:f>'8.'!$B$7</c:f>
              <c:strCache>
                <c:ptCount val="1"/>
                <c:pt idx="0">
                  <c:v>Svenska bolån</c:v>
                </c:pt>
              </c:strCache>
            </c:strRef>
          </c:tx>
          <c:spPr>
            <a:ln w="38100" cap="sq">
              <a:solidFill>
                <a:srgbClr val="006A7D"/>
              </a:solidFill>
              <a:prstDash val="solid"/>
              <a:round/>
            </a:ln>
            <a:effectLst/>
          </c:spPr>
          <c:marker>
            <c:symbol val="none"/>
          </c:marker>
          <c:cat>
            <c:numRef>
              <c:f>'8.'!$A$8:$A$33</c:f>
              <c:numCache>
                <c:formatCode>mmm\-yy</c:formatCode>
                <c:ptCount val="26"/>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numCache>
            </c:numRef>
          </c:cat>
          <c:val>
            <c:numRef>
              <c:f>'8.'!$B$8:$B$33</c:f>
              <c:numCache>
                <c:formatCode>#,##0</c:formatCode>
                <c:ptCount val="26"/>
                <c:pt idx="0">
                  <c:v>2523.0704852653439</c:v>
                </c:pt>
                <c:pt idx="1">
                  <c:v>2581.0884259246709</c:v>
                </c:pt>
                <c:pt idx="2">
                  <c:v>2639.091653914852</c:v>
                </c:pt>
                <c:pt idx="3">
                  <c:v>2700.7494975167433</c:v>
                </c:pt>
                <c:pt idx="4">
                  <c:v>2743.1588905836607</c:v>
                </c:pt>
                <c:pt idx="5">
                  <c:v>2810.7616210333035</c:v>
                </c:pt>
                <c:pt idx="6">
                  <c:v>2856.313348844903</c:v>
                </c:pt>
                <c:pt idx="7">
                  <c:v>2906.8442626565538</c:v>
                </c:pt>
                <c:pt idx="8">
                  <c:v>2951.843788380862</c:v>
                </c:pt>
                <c:pt idx="9">
                  <c:v>3012.2433361072581</c:v>
                </c:pt>
                <c:pt idx="10">
                  <c:v>3062.6032464484992</c:v>
                </c:pt>
                <c:pt idx="11">
                  <c:v>3112.0210575182987</c:v>
                </c:pt>
                <c:pt idx="12">
                  <c:v>3155.5141017155911</c:v>
                </c:pt>
                <c:pt idx="13">
                  <c:v>3200.4558868594577</c:v>
                </c:pt>
                <c:pt idx="14">
                  <c:v>3238.1026030509042</c:v>
                </c:pt>
                <c:pt idx="15">
                  <c:v>3283.8607911162271</c:v>
                </c:pt>
                <c:pt idx="16">
                  <c:v>3313.3978068779056</c:v>
                </c:pt>
                <c:pt idx="17">
                  <c:v>3357.1492256364268</c:v>
                </c:pt>
                <c:pt idx="18">
                  <c:v>3396.4026058334048</c:v>
                </c:pt>
                <c:pt idx="19">
                  <c:v>3444.652189942005</c:v>
                </c:pt>
                <c:pt idx="20">
                  <c:v>3486.9551003781035</c:v>
                </c:pt>
                <c:pt idx="21">
                  <c:v>3539.5030824219225</c:v>
                </c:pt>
                <c:pt idx="22">
                  <c:v>3584.4181552228379</c:v>
                </c:pt>
                <c:pt idx="23">
                  <c:v>3644.1979728777883</c:v>
                </c:pt>
                <c:pt idx="24">
                  <c:v>3691.6090878447394</c:v>
                </c:pt>
                <c:pt idx="25">
                  <c:v>3759.2359740392985</c:v>
                </c:pt>
              </c:numCache>
            </c:numRef>
          </c:val>
          <c:smooth val="0"/>
          <c:extLst>
            <c:ext xmlns:c16="http://schemas.microsoft.com/office/drawing/2014/chart" uri="{C3380CC4-5D6E-409C-BE32-E72D297353CC}">
              <c16:uniqueId val="{00000000-573A-4925-AED4-B802E3800460}"/>
            </c:ext>
          </c:extLst>
        </c:ser>
        <c:ser>
          <c:idx val="1"/>
          <c:order val="1"/>
          <c:tx>
            <c:strRef>
              <c:f>'8.'!$C$7</c:f>
              <c:strCache>
                <c:ptCount val="1"/>
                <c:pt idx="0">
                  <c:v>Säkerställda obligationer i SEK</c:v>
                </c:pt>
              </c:strCache>
            </c:strRef>
          </c:tx>
          <c:spPr>
            <a:ln w="38100" cap="sq">
              <a:solidFill>
                <a:srgbClr val="F8971D"/>
              </a:solidFill>
              <a:prstDash val="solid"/>
              <a:round/>
            </a:ln>
            <a:effectLst/>
          </c:spPr>
          <c:marker>
            <c:symbol val="none"/>
          </c:marker>
          <c:cat>
            <c:numRef>
              <c:f>'8.'!$A$8:$A$33</c:f>
              <c:numCache>
                <c:formatCode>mmm\-yy</c:formatCode>
                <c:ptCount val="26"/>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numCache>
            </c:numRef>
          </c:cat>
          <c:val>
            <c:numRef>
              <c:f>'8.'!$C$8:$C$33</c:f>
              <c:numCache>
                <c:formatCode>#,##0</c:formatCode>
                <c:ptCount val="26"/>
                <c:pt idx="0">
                  <c:v>1564.175</c:v>
                </c:pt>
                <c:pt idx="1">
                  <c:v>1546.886</c:v>
                </c:pt>
                <c:pt idx="2">
                  <c:v>1579.9469999999999</c:v>
                </c:pt>
                <c:pt idx="3">
                  <c:v>1593.1110000000001</c:v>
                </c:pt>
                <c:pt idx="4">
                  <c:v>1689.5050000000001</c:v>
                </c:pt>
                <c:pt idx="5">
                  <c:v>1642.337</c:v>
                </c:pt>
                <c:pt idx="6">
                  <c:v>1644.2750000000001</c:v>
                </c:pt>
                <c:pt idx="7">
                  <c:v>1665.2860000000001</c:v>
                </c:pt>
                <c:pt idx="8">
                  <c:v>1703.72</c:v>
                </c:pt>
                <c:pt idx="9">
                  <c:v>1639.5909999999999</c:v>
                </c:pt>
                <c:pt idx="10">
                  <c:v>1704.98</c:v>
                </c:pt>
                <c:pt idx="11">
                  <c:v>1706.8219999999999</c:v>
                </c:pt>
                <c:pt idx="12">
                  <c:v>1741.5730000000001</c:v>
                </c:pt>
                <c:pt idx="13">
                  <c:v>1769.778</c:v>
                </c:pt>
                <c:pt idx="14">
                  <c:v>1755.4010000000001</c:v>
                </c:pt>
                <c:pt idx="15">
                  <c:v>1734.3140000000001</c:v>
                </c:pt>
                <c:pt idx="16">
                  <c:v>1833.0060000000001</c:v>
                </c:pt>
                <c:pt idx="17">
                  <c:v>1865.229</c:v>
                </c:pt>
                <c:pt idx="18">
                  <c:v>1876.2190000000001</c:v>
                </c:pt>
                <c:pt idx="19">
                  <c:v>1912.7539999999999</c:v>
                </c:pt>
                <c:pt idx="20">
                  <c:v>2009.5</c:v>
                </c:pt>
                <c:pt idx="21">
                  <c:v>1961</c:v>
                </c:pt>
                <c:pt idx="22">
                  <c:v>1954.183</c:v>
                </c:pt>
                <c:pt idx="23">
                  <c:v>1958.3219999999999</c:v>
                </c:pt>
                <c:pt idx="24">
                  <c:v>1993.604</c:v>
                </c:pt>
                <c:pt idx="25">
                  <c:v>1995.01</c:v>
                </c:pt>
              </c:numCache>
            </c:numRef>
          </c:val>
          <c:smooth val="0"/>
          <c:extLst>
            <c:ext xmlns:c16="http://schemas.microsoft.com/office/drawing/2014/chart" uri="{C3380CC4-5D6E-409C-BE32-E72D297353CC}">
              <c16:uniqueId val="{00000001-573A-4925-AED4-B802E3800460}"/>
            </c:ext>
          </c:extLst>
        </c:ser>
        <c:ser>
          <c:idx val="2"/>
          <c:order val="2"/>
          <c:tx>
            <c:strRef>
              <c:f>'8.'!$D$7</c:f>
              <c:strCache>
                <c:ptCount val="1"/>
              </c:strCache>
            </c:strRef>
          </c:tx>
          <c:spPr>
            <a:ln w="28575" cap="rnd">
              <a:solidFill>
                <a:schemeClr val="accent3"/>
              </a:solidFill>
              <a:round/>
            </a:ln>
            <a:effectLst/>
          </c:spPr>
          <c:marker>
            <c:symbol val="none"/>
          </c:marker>
          <c:cat>
            <c:numRef>
              <c:f>'8.'!$A$8:$A$33</c:f>
              <c:numCache>
                <c:formatCode>mmm\-yy</c:formatCode>
                <c:ptCount val="26"/>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numCache>
            </c:numRef>
          </c:cat>
          <c:val>
            <c:numRef>
              <c:f>'8.'!$D$8:$D$33</c:f>
              <c:numCache>
                <c:formatCode>#,##0</c:formatCode>
                <c:ptCount val="26"/>
              </c:numCache>
            </c:numRef>
          </c:val>
          <c:smooth val="0"/>
          <c:extLst xmlns:c15="http://schemas.microsoft.com/office/drawing/2012/chart">
            <c:ext xmlns:c16="http://schemas.microsoft.com/office/drawing/2014/chart" uri="{C3380CC4-5D6E-409C-BE32-E72D297353CC}">
              <c16:uniqueId val="{00000002-573A-4925-AED4-B802E3800460}"/>
            </c:ext>
          </c:extLst>
        </c:ser>
        <c:ser>
          <c:idx val="3"/>
          <c:order val="3"/>
          <c:tx>
            <c:strRef>
              <c:f>'8.'!$E$7</c:f>
              <c:strCache>
                <c:ptCount val="1"/>
              </c:strCache>
            </c:strRef>
          </c:tx>
          <c:spPr>
            <a:ln w="28575" cap="rnd">
              <a:solidFill>
                <a:schemeClr val="accent4"/>
              </a:solidFill>
              <a:round/>
            </a:ln>
            <a:effectLst/>
          </c:spPr>
          <c:marker>
            <c:symbol val="none"/>
          </c:marker>
          <c:cat>
            <c:numRef>
              <c:f>'8.'!$A$8:$A$33</c:f>
              <c:numCache>
                <c:formatCode>mmm\-yy</c:formatCode>
                <c:ptCount val="26"/>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numCache>
            </c:numRef>
          </c:cat>
          <c:val>
            <c:numRef>
              <c:f>'8.'!$E$8:$E$33</c:f>
              <c:numCache>
                <c:formatCode>#,##0</c:formatCode>
                <c:ptCount val="26"/>
              </c:numCache>
            </c:numRef>
          </c:val>
          <c:smooth val="0"/>
          <c:extLst xmlns:c15="http://schemas.microsoft.com/office/drawing/2012/chart">
            <c:ext xmlns:c16="http://schemas.microsoft.com/office/drawing/2014/chart" uri="{C3380CC4-5D6E-409C-BE32-E72D297353CC}">
              <c16:uniqueId val="{00000003-573A-4925-AED4-B802E3800460}"/>
            </c:ext>
          </c:extLst>
        </c:ser>
        <c:dLbls>
          <c:showLegendKey val="0"/>
          <c:showVal val="0"/>
          <c:showCatName val="0"/>
          <c:showSerName val="0"/>
          <c:showPercent val="0"/>
          <c:showBubbleSize val="0"/>
        </c:dLbls>
        <c:smooth val="0"/>
        <c:axId val="517726632"/>
        <c:axId val="517737456"/>
        <c:extLst/>
      </c:lineChart>
      <c:dateAx>
        <c:axId val="517726632"/>
        <c:scaling>
          <c:orientation val="minMax"/>
        </c:scaling>
        <c:delete val="0"/>
        <c:axPos val="b"/>
        <c:numFmt formatCode="yyyy;@" sourceLinked="0"/>
        <c:majorTickMark val="out"/>
        <c:minorTickMark val="none"/>
        <c:tickLblPos val="nextTo"/>
        <c:spPr>
          <a:noFill/>
          <a:ln w="9525" cap="flat" cmpd="sng" algn="ctr">
            <a:solidFill>
              <a:srgbClr val="A4A4A4"/>
            </a:solidFill>
            <a:round/>
          </a:ln>
          <a:effectLst/>
        </c:spPr>
        <c:txPr>
          <a:bodyPr rot="0" spcFirstLastPara="1" vertOverflow="ellipsis"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1.0000000000000002E+20"/>
        <c:auto val="1"/>
        <c:lblOffset val="0"/>
        <c:baseTimeUnit val="months"/>
        <c:majorUnit val="12"/>
        <c:majorTimeUnit val="months"/>
      </c:dateAx>
      <c:valAx>
        <c:axId val="517737456"/>
        <c:scaling>
          <c:orientation val="minMax"/>
        </c:scaling>
        <c:delete val="0"/>
        <c:axPos val="l"/>
        <c:majorGridlines>
          <c:spPr>
            <a:ln w="9525" cap="flat" cmpd="sng" algn="ctr">
              <a:solidFill>
                <a:srgbClr val="A4A4A4"/>
              </a:solidFill>
              <a:round/>
            </a:ln>
            <a:effectLst/>
          </c:spPr>
        </c:majorGridlines>
        <c:numFmt formatCode="#,##0" sourceLinked="1"/>
        <c:majorTickMark val="none"/>
        <c:minorTickMark val="none"/>
        <c:tickLblPos val="nextTo"/>
        <c:spPr>
          <a:noFill/>
          <a:ln>
            <a:solidFill>
              <a:srgbClr val="A4A4A4"/>
            </a:solidFill>
          </a:ln>
          <a:effectLst/>
        </c:spPr>
        <c:txPr>
          <a:bodyPr rot="-6000000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midCat"/>
      </c:valAx>
      <c:spPr>
        <a:noFill/>
        <a:ln>
          <a:solidFill>
            <a:srgbClr val="A4A4A4"/>
          </a:solidFill>
        </a:ln>
        <a:effectLst/>
      </c:spPr>
    </c:plotArea>
    <c:legend>
      <c:legendPos val="b"/>
      <c:legendEntry>
        <c:idx val="2"/>
        <c:delete val="1"/>
      </c:legendEntry>
      <c:legendEntry>
        <c:idx val="3"/>
        <c:delete val="1"/>
      </c:legendEntry>
      <c:layout>
        <c:manualLayout>
          <c:xMode val="edge"/>
          <c:yMode val="edge"/>
          <c:x val="0.14461232056452136"/>
          <c:y val="0.87787770143714505"/>
          <c:w val="0.77681635115142922"/>
          <c:h val="0.11108405147125927"/>
        </c:manualLayout>
      </c:layout>
      <c:overlay val="0"/>
      <c:spPr>
        <a:noFill/>
        <a:ln>
          <a:noFill/>
        </a:ln>
        <a:effectLst/>
      </c:spPr>
      <c:txPr>
        <a:bodyPr rot="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1600" b="1">
          <a:latin typeface="Arial" panose="020B0604020202020204" pitchFamily="34" charset="0"/>
          <a:cs typeface="Arial" panose="020B0604020202020204" pitchFamily="34" charset="0"/>
        </a:defRPr>
      </a:pPr>
      <a:endParaRPr lang="sv-SE"/>
    </a:p>
  </c:txPr>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4.8686333465412179E-2"/>
          <c:y val="6.6719916010498689E-2"/>
          <c:w val="0.94310906193078325"/>
          <c:h val="0.76216071391076101"/>
        </c:manualLayout>
      </c:layout>
      <c:lineChart>
        <c:grouping val="standard"/>
        <c:varyColors val="0"/>
        <c:ser>
          <c:idx val="1"/>
          <c:order val="0"/>
          <c:tx>
            <c:strRef>
              <c:f>'9.'!$C$7</c:f>
              <c:strCache>
                <c:ptCount val="1"/>
                <c:pt idx="0">
                  <c:v>Avkastning på eget kapital, glidande medelvärde</c:v>
                </c:pt>
              </c:strCache>
            </c:strRef>
          </c:tx>
          <c:spPr>
            <a:ln w="38100" cap="rnd">
              <a:solidFill>
                <a:srgbClr val="006A7D"/>
              </a:solidFill>
              <a:prstDash val="dash"/>
              <a:round/>
            </a:ln>
            <a:effectLst/>
          </c:spPr>
          <c:marker>
            <c:symbol val="none"/>
          </c:marker>
          <c:cat>
            <c:numRef>
              <c:f>'9.'!$A$8:$A$33</c:f>
              <c:numCache>
                <c:formatCode>mmm\-yy</c:formatCode>
                <c:ptCount val="26"/>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numCache>
            </c:numRef>
          </c:cat>
          <c:val>
            <c:numRef>
              <c:f>'9.'!$C$8:$C$33</c:f>
              <c:numCache>
                <c:formatCode>0</c:formatCode>
                <c:ptCount val="26"/>
                <c:pt idx="0">
                  <c:v>12.894142786082451</c:v>
                </c:pt>
                <c:pt idx="1">
                  <c:v>12.861181957758339</c:v>
                </c:pt>
                <c:pt idx="2">
                  <c:v>12.464323056350256</c:v>
                </c:pt>
                <c:pt idx="3">
                  <c:v>12.114821215852862</c:v>
                </c:pt>
                <c:pt idx="4">
                  <c:v>11.077966953117391</c:v>
                </c:pt>
                <c:pt idx="5">
                  <c:v>11.266793711228333</c:v>
                </c:pt>
                <c:pt idx="6">
                  <c:v>11.531977688321357</c:v>
                </c:pt>
                <c:pt idx="7">
                  <c:v>11.677917940829804</c:v>
                </c:pt>
                <c:pt idx="8">
                  <c:v>12.748343202717512</c:v>
                </c:pt>
                <c:pt idx="9">
                  <c:v>12.672479188303504</c:v>
                </c:pt>
                <c:pt idx="10">
                  <c:v>12.536060085960063</c:v>
                </c:pt>
                <c:pt idx="11">
                  <c:v>12.386063375956653</c:v>
                </c:pt>
                <c:pt idx="12">
                  <c:v>12.112692574831947</c:v>
                </c:pt>
                <c:pt idx="13">
                  <c:v>12.503921793726597</c:v>
                </c:pt>
                <c:pt idx="14">
                  <c:v>12.778420407551632</c:v>
                </c:pt>
                <c:pt idx="15">
                  <c:v>12.992488119583143</c:v>
                </c:pt>
                <c:pt idx="16">
                  <c:v>13.154835346145619</c:v>
                </c:pt>
                <c:pt idx="17">
                  <c:v>12.723113752406551</c:v>
                </c:pt>
                <c:pt idx="18">
                  <c:v>12.348541097646537</c:v>
                </c:pt>
                <c:pt idx="19">
                  <c:v>12.09505361053283</c:v>
                </c:pt>
                <c:pt idx="20">
                  <c:v>10.457663496708388</c:v>
                </c:pt>
                <c:pt idx="21">
                  <c:v>8.9790497477731925</c:v>
                </c:pt>
                <c:pt idx="22">
                  <c:v>7.9234901602407923</c:v>
                </c:pt>
                <c:pt idx="23">
                  <c:v>7.0947840978973291</c:v>
                </c:pt>
                <c:pt idx="24">
                  <c:v>8.2188998375044608</c:v>
                </c:pt>
                <c:pt idx="25">
                  <c:v>9.3468119120490893</c:v>
                </c:pt>
              </c:numCache>
            </c:numRef>
          </c:val>
          <c:smooth val="0"/>
          <c:extLst>
            <c:ext xmlns:c16="http://schemas.microsoft.com/office/drawing/2014/chart" uri="{C3380CC4-5D6E-409C-BE32-E72D297353CC}">
              <c16:uniqueId val="{00000000-EED3-4233-818B-6857291929D6}"/>
            </c:ext>
          </c:extLst>
        </c:ser>
        <c:ser>
          <c:idx val="0"/>
          <c:order val="1"/>
          <c:tx>
            <c:strRef>
              <c:f>'9.'!$B$7</c:f>
              <c:strCache>
                <c:ptCount val="1"/>
                <c:pt idx="0">
                  <c:v>Avkastning på eget kapital</c:v>
                </c:pt>
              </c:strCache>
            </c:strRef>
          </c:tx>
          <c:spPr>
            <a:ln w="38100" cap="sq">
              <a:solidFill>
                <a:srgbClr val="006A7D"/>
              </a:solidFill>
              <a:prstDash val="solid"/>
              <a:round/>
            </a:ln>
            <a:effectLst/>
          </c:spPr>
          <c:marker>
            <c:symbol val="none"/>
          </c:marker>
          <c:cat>
            <c:numRef>
              <c:f>'9.'!$A$8:$A$33</c:f>
              <c:numCache>
                <c:formatCode>mmm\-yy</c:formatCode>
                <c:ptCount val="26"/>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numCache>
            </c:numRef>
          </c:cat>
          <c:val>
            <c:numRef>
              <c:f>'9.'!$B$8:$B$33</c:f>
              <c:numCache>
                <c:formatCode>0</c:formatCode>
                <c:ptCount val="26"/>
                <c:pt idx="0">
                  <c:v>13.489713278420618</c:v>
                </c:pt>
                <c:pt idx="1">
                  <c:v>12.078369639932733</c:v>
                </c:pt>
                <c:pt idx="2">
                  <c:v>11.543700263786731</c:v>
                </c:pt>
                <c:pt idx="3">
                  <c:v>11.467085641717215</c:v>
                </c:pt>
                <c:pt idx="4">
                  <c:v>9.2227122670328825</c:v>
                </c:pt>
                <c:pt idx="5">
                  <c:v>12.833676672376503</c:v>
                </c:pt>
                <c:pt idx="6">
                  <c:v>12.604436172158827</c:v>
                </c:pt>
                <c:pt idx="7">
                  <c:v>12.050846651751003</c:v>
                </c:pt>
                <c:pt idx="8">
                  <c:v>13.504413314583715</c:v>
                </c:pt>
                <c:pt idx="9">
                  <c:v>12.530220614720461</c:v>
                </c:pt>
                <c:pt idx="10">
                  <c:v>12.058759762785067</c:v>
                </c:pt>
                <c:pt idx="11">
                  <c:v>11.450859811737372</c:v>
                </c:pt>
                <c:pt idx="12">
                  <c:v>12.410930110084889</c:v>
                </c:pt>
                <c:pt idx="13">
                  <c:v>14.095137490299065</c:v>
                </c:pt>
                <c:pt idx="14">
                  <c:v>13.156754218085212</c:v>
                </c:pt>
                <c:pt idx="15">
                  <c:v>12.307130659863409</c:v>
                </c:pt>
                <c:pt idx="16">
                  <c:v>13.060319016334789</c:v>
                </c:pt>
                <c:pt idx="17">
                  <c:v>12.368251115342787</c:v>
                </c:pt>
                <c:pt idx="18">
                  <c:v>11.658463599045163</c:v>
                </c:pt>
                <c:pt idx="19">
                  <c:v>11.293180711408581</c:v>
                </c:pt>
                <c:pt idx="20">
                  <c:v>6.5107585610370204</c:v>
                </c:pt>
                <c:pt idx="21">
                  <c:v>6.4537961196019999</c:v>
                </c:pt>
                <c:pt idx="22">
                  <c:v>7.4362252489155694</c:v>
                </c:pt>
                <c:pt idx="23">
                  <c:v>7.9783564620347249</c:v>
                </c:pt>
                <c:pt idx="24">
                  <c:v>11.0478350052612</c:v>
                </c:pt>
                <c:pt idx="25">
                  <c:v>10.9654444177805</c:v>
                </c:pt>
              </c:numCache>
            </c:numRef>
          </c:val>
          <c:smooth val="0"/>
          <c:extLst>
            <c:ext xmlns:c16="http://schemas.microsoft.com/office/drawing/2014/chart" uri="{C3380CC4-5D6E-409C-BE32-E72D297353CC}">
              <c16:uniqueId val="{00000001-EED3-4233-818B-6857291929D6}"/>
            </c:ext>
          </c:extLst>
        </c:ser>
        <c:dLbls>
          <c:showLegendKey val="0"/>
          <c:showVal val="0"/>
          <c:showCatName val="0"/>
          <c:showSerName val="0"/>
          <c:showPercent val="0"/>
          <c:showBubbleSize val="0"/>
        </c:dLbls>
        <c:smooth val="0"/>
        <c:axId val="517726632"/>
        <c:axId val="517737456"/>
      </c:lineChart>
      <c:dateAx>
        <c:axId val="517726632"/>
        <c:scaling>
          <c:orientation val="minMax"/>
          <c:max val="44377"/>
        </c:scaling>
        <c:delete val="0"/>
        <c:axPos val="b"/>
        <c:numFmt formatCode="yyyy;@" sourceLinked="0"/>
        <c:majorTickMark val="out"/>
        <c:minorTickMark val="none"/>
        <c:tickLblPos val="nextTo"/>
        <c:spPr>
          <a:noFill/>
          <a:ln w="9525" cap="flat" cmpd="sng" algn="ctr">
            <a:solidFill>
              <a:srgbClr val="A4A4A4"/>
            </a:solidFill>
            <a:round/>
          </a:ln>
          <a:effectLst/>
        </c:spPr>
        <c:txPr>
          <a:bodyPr rot="0" spcFirstLastPara="1" vertOverflow="ellipsis"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1.0000000000000002E+20"/>
        <c:auto val="1"/>
        <c:lblOffset val="0"/>
        <c:baseTimeUnit val="months"/>
        <c:majorUnit val="12"/>
        <c:majorTimeUnit val="months"/>
        <c:minorUnit val="1"/>
        <c:minorTimeUnit val="months"/>
      </c:dateAx>
      <c:valAx>
        <c:axId val="517737456"/>
        <c:scaling>
          <c:orientation val="minMax"/>
          <c:max val="16"/>
          <c:min val="2"/>
        </c:scaling>
        <c:delete val="0"/>
        <c:axPos val="l"/>
        <c:majorGridlines>
          <c:spPr>
            <a:ln w="9525" cap="flat" cmpd="sng" algn="ctr">
              <a:solidFill>
                <a:srgbClr val="A4A4A4"/>
              </a:solidFill>
              <a:round/>
            </a:ln>
            <a:effectLst/>
          </c:spPr>
        </c:majorGridlines>
        <c:numFmt formatCode="0" sourceLinked="1"/>
        <c:majorTickMark val="none"/>
        <c:minorTickMark val="none"/>
        <c:tickLblPos val="nextTo"/>
        <c:spPr>
          <a:noFill/>
          <a:ln>
            <a:solidFill>
              <a:srgbClr val="A4A4A4"/>
            </a:solidFill>
          </a:ln>
          <a:effectLst/>
        </c:spPr>
        <c:txPr>
          <a:bodyPr rot="-6000000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midCat"/>
        <c:majorUnit val="2"/>
      </c:valAx>
      <c:spPr>
        <a:noFill/>
        <a:ln>
          <a:solidFill>
            <a:srgbClr val="A4A4A4"/>
          </a:solidFill>
        </a:ln>
        <a:effectLst/>
      </c:spPr>
    </c:plotArea>
    <c:legend>
      <c:legendPos val="b"/>
      <c:layout>
        <c:manualLayout>
          <c:xMode val="edge"/>
          <c:yMode val="edge"/>
          <c:x val="4.9999974102187587E-2"/>
          <c:y val="0.89032214173228341"/>
          <c:w val="0.89999994820437512"/>
          <c:h val="9.8837669291338581E-2"/>
        </c:manualLayout>
      </c:layout>
      <c:overlay val="0"/>
      <c:spPr>
        <a:noFill/>
        <a:ln>
          <a:noFill/>
        </a:ln>
        <a:effectLst/>
      </c:spPr>
      <c:txPr>
        <a:bodyPr rot="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1600" b="1">
          <a:latin typeface="Arial" panose="020B0604020202020204" pitchFamily="34" charset="0"/>
          <a:cs typeface="Arial" panose="020B0604020202020204" pitchFamily="34" charset="0"/>
        </a:defRPr>
      </a:pPr>
      <a:endParaRPr lang="sv-SE"/>
    </a:p>
  </c:txPr>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chart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8.bin"/></Relationships>
</file>

<file path=xl/chart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20.bin"/></Relationships>
</file>

<file path=xl/chart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22.bin"/></Relationships>
</file>

<file path=xl/chart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24.bin"/></Relationships>
</file>

<file path=xl/chart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26.bin"/></Relationships>
</file>

<file path=xl/chart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28.bin"/></Relationships>
</file>

<file path=xl/chart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30.bin"/></Relationships>
</file>

<file path=xl/chart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32.bin"/></Relationships>
</file>

<file path=xl/chart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34.bin"/></Relationships>
</file>

<file path=xl/chart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36.bin"/></Relationships>
</file>

<file path=xl/chart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chart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38.bin"/></Relationships>
</file>

<file path=xl/chart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40.bin"/></Relationships>
</file>

<file path=xl/chart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42.bin"/></Relationships>
</file>

<file path=xl/chart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44.bin"/></Relationships>
</file>

<file path=xl/chart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46.bin"/></Relationships>
</file>

<file path=xl/chart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48.bin"/></Relationships>
</file>

<file path=xl/chartsheets/_rels/sheet26.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50.bin"/></Relationships>
</file>

<file path=xl/chartsheets/_rels/sheet27.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52.bin"/></Relationships>
</file>

<file path=xl/chartsheets/_rels/sheet28.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54.bin"/></Relationships>
</file>

<file path=xl/chartsheets/_rels/sheet29.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56.bin"/></Relationships>
</file>

<file path=xl/chart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chartsheets/_rels/sheet30.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58.bin"/></Relationships>
</file>

<file path=xl/chartsheets/_rels/sheet31.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60.bin"/></Relationships>
</file>

<file path=xl/chartsheets/_rels/sheet32.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62.bin"/></Relationships>
</file>

<file path=xl/chartsheets/_rels/sheet33.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64.bin"/></Relationships>
</file>

<file path=xl/chart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chart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chart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1.bin"/></Relationships>
</file>

<file path=xl/chart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chart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4.bin"/></Relationships>
</file>

<file path=xl/chart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6.bin"/></Relationships>
</file>

<file path=xl/chartsheets/sheet1.xml><?xml version="1.0" encoding="utf-8"?>
<chartsheet xmlns="http://schemas.openxmlformats.org/spreadsheetml/2006/main" xmlns:r="http://schemas.openxmlformats.org/officeDocument/2006/relationships">
  <sheetPr/>
  <sheetViews>
    <sheetView zoomScale="122" workbookViewId="0" zoomToFit="1"/>
  </sheetViews>
  <pageMargins left="0.7" right="0.7" top="0.75" bottom="0.75" header="0.3" footer="0.3"/>
  <drawing r:id="rId1"/>
</chartsheet>
</file>

<file path=xl/chartsheets/sheet10.xml><?xml version="1.0" encoding="utf-8"?>
<chartsheet xmlns="http://schemas.openxmlformats.org/spreadsheetml/2006/main" xmlns:r="http://schemas.openxmlformats.org/officeDocument/2006/relationships">
  <sheetPr/>
  <sheetViews>
    <sheetView zoomScale="122" workbookViewId="0" zoomToFit="1"/>
  </sheetViews>
  <pageMargins left="0.7" right="0.7" top="0.75" bottom="0.75" header="0.3" footer="0.3"/>
  <pageSetup paperSize="9" orientation="landscape" r:id="rId1"/>
  <drawing r:id="rId2"/>
</chartsheet>
</file>

<file path=xl/chartsheets/sheet11.xml><?xml version="1.0" encoding="utf-8"?>
<chartsheet xmlns="http://schemas.openxmlformats.org/spreadsheetml/2006/main" xmlns:r="http://schemas.openxmlformats.org/officeDocument/2006/relationships">
  <sheetPr/>
  <sheetViews>
    <sheetView zoomScale="122" workbookViewId="0" zoomToFit="1"/>
  </sheetViews>
  <pageMargins left="0.7" right="0.7" top="0.75" bottom="0.75" header="0.3" footer="0.3"/>
  <pageSetup paperSize="9" orientation="landscape" r:id="rId1"/>
  <drawing r:id="rId2"/>
</chartsheet>
</file>

<file path=xl/chartsheets/sheet12.xml><?xml version="1.0" encoding="utf-8"?>
<chartsheet xmlns="http://schemas.openxmlformats.org/spreadsheetml/2006/main" xmlns:r="http://schemas.openxmlformats.org/officeDocument/2006/relationships">
  <sheetPr/>
  <sheetViews>
    <sheetView zoomScale="122" workbookViewId="0" zoomToFit="1"/>
  </sheetViews>
  <pageMargins left="0.7" right="0.7" top="0.75" bottom="0.75" header="0.3" footer="0.3"/>
  <pageSetup paperSize="9" orientation="landscape" r:id="rId1"/>
  <drawing r:id="rId2"/>
</chartsheet>
</file>

<file path=xl/chartsheets/sheet13.xml><?xml version="1.0" encoding="utf-8"?>
<chartsheet xmlns="http://schemas.openxmlformats.org/spreadsheetml/2006/main" xmlns:r="http://schemas.openxmlformats.org/officeDocument/2006/relationships">
  <sheetPr/>
  <sheetViews>
    <sheetView zoomScale="122" workbookViewId="0" zoomToFit="1"/>
  </sheetViews>
  <pageMargins left="0.7" right="0.7" top="0.75" bottom="0.75" header="0.3" footer="0.3"/>
  <pageSetup paperSize="9" orientation="landscape" r:id="rId1"/>
  <drawing r:id="rId2"/>
</chartsheet>
</file>

<file path=xl/chartsheets/sheet14.xml><?xml version="1.0" encoding="utf-8"?>
<chartsheet xmlns="http://schemas.openxmlformats.org/spreadsheetml/2006/main" xmlns:r="http://schemas.openxmlformats.org/officeDocument/2006/relationships">
  <sheetPr/>
  <sheetViews>
    <sheetView workbookViewId="0"/>
  </sheetViews>
  <pageMargins left="0.7" right="0.7" top="0.75" bottom="0.75" header="0.3" footer="0.3"/>
  <pageSetup paperSize="9" orientation="landscape" r:id="rId1"/>
  <drawing r:id="rId2"/>
</chartsheet>
</file>

<file path=xl/chartsheets/sheet15.xml><?xml version="1.0" encoding="utf-8"?>
<chartsheet xmlns="http://schemas.openxmlformats.org/spreadsheetml/2006/main" xmlns:r="http://schemas.openxmlformats.org/officeDocument/2006/relationships">
  <sheetPr/>
  <sheetViews>
    <sheetView zoomScale="122" workbookViewId="0" zoomToFit="1"/>
  </sheetViews>
  <pageMargins left="0.7" right="0.7" top="0.75" bottom="0.75" header="0.3" footer="0.3"/>
  <pageSetup paperSize="9" orientation="landscape" r:id="rId1"/>
  <drawing r:id="rId2"/>
</chartsheet>
</file>

<file path=xl/chartsheets/sheet16.xml><?xml version="1.0" encoding="utf-8"?>
<chartsheet xmlns="http://schemas.openxmlformats.org/spreadsheetml/2006/main" xmlns:r="http://schemas.openxmlformats.org/officeDocument/2006/relationships">
  <sheetPr/>
  <sheetViews>
    <sheetView zoomScale="122" workbookViewId="0" zoomToFit="1"/>
  </sheetViews>
  <pageMargins left="0.7" right="0.7" top="0.75" bottom="0.75" header="0.3" footer="0.3"/>
  <pageSetup paperSize="9" orientation="landscape" r:id="rId1"/>
  <drawing r:id="rId2"/>
</chartsheet>
</file>

<file path=xl/chartsheets/sheet17.xml><?xml version="1.0" encoding="utf-8"?>
<chartsheet xmlns="http://schemas.openxmlformats.org/spreadsheetml/2006/main" xmlns:r="http://schemas.openxmlformats.org/officeDocument/2006/relationships">
  <sheetPr/>
  <sheetViews>
    <sheetView zoomScale="122" workbookViewId="0" zoomToFit="1"/>
  </sheetViews>
  <pageMargins left="0.7" right="0.7" top="0.75" bottom="0.75" header="0.3" footer="0.3"/>
  <pageSetup paperSize="9" orientation="landscape" r:id="rId1"/>
  <drawing r:id="rId2"/>
</chartsheet>
</file>

<file path=xl/chartsheets/sheet18.xml><?xml version="1.0" encoding="utf-8"?>
<chartsheet xmlns="http://schemas.openxmlformats.org/spreadsheetml/2006/main" xmlns:r="http://schemas.openxmlformats.org/officeDocument/2006/relationships">
  <sheetPr/>
  <sheetViews>
    <sheetView zoomScale="122" workbookViewId="0" zoomToFit="1"/>
  </sheetViews>
  <pageMargins left="0.7" right="0.7" top="0.75" bottom="0.75" header="0.3" footer="0.3"/>
  <pageSetup paperSize="9" orientation="landscape" r:id="rId1"/>
  <drawing r:id="rId2"/>
</chartsheet>
</file>

<file path=xl/chartsheets/sheet19.xml><?xml version="1.0" encoding="utf-8"?>
<chartsheet xmlns="http://schemas.openxmlformats.org/spreadsheetml/2006/main" xmlns:r="http://schemas.openxmlformats.org/officeDocument/2006/relationships">
  <sheetPr/>
  <sheetViews>
    <sheetView zoomScale="122" workbookViewId="0" zoomToFit="1"/>
  </sheetViews>
  <pageMargins left="0.7" right="0.7" top="0.75" bottom="0.75" header="0.3" footer="0.3"/>
  <pageSetup paperSize="9" orientation="landscape" r:id="rId1"/>
  <drawing r:id="rId2"/>
</chartsheet>
</file>

<file path=xl/chartsheets/sheet2.xml><?xml version="1.0" encoding="utf-8"?>
<chartsheet xmlns="http://schemas.openxmlformats.org/spreadsheetml/2006/main" xmlns:r="http://schemas.openxmlformats.org/officeDocument/2006/relationships">
  <sheetPr/>
  <sheetViews>
    <sheetView zoomScale="122" workbookViewId="0" zoomToFit="1"/>
  </sheetViews>
  <pageMargins left="0.7" right="0.7" top="0.75" bottom="0.75" header="0.3" footer="0.3"/>
  <pageSetup paperSize="9" orientation="landscape" r:id="rId1"/>
  <drawing r:id="rId2"/>
</chartsheet>
</file>

<file path=xl/chartsheets/sheet20.xml><?xml version="1.0" encoding="utf-8"?>
<chartsheet xmlns="http://schemas.openxmlformats.org/spreadsheetml/2006/main" xmlns:r="http://schemas.openxmlformats.org/officeDocument/2006/relationships">
  <sheetPr/>
  <sheetViews>
    <sheetView zoomScale="122" workbookViewId="0" zoomToFit="1"/>
  </sheetViews>
  <pageMargins left="0.7" right="0.7" top="0.75" bottom="0.75" header="0.3" footer="0.3"/>
  <pageSetup paperSize="9" orientation="landscape" r:id="rId1"/>
  <drawing r:id="rId2"/>
</chartsheet>
</file>

<file path=xl/chartsheets/sheet21.xml><?xml version="1.0" encoding="utf-8"?>
<chartsheet xmlns="http://schemas.openxmlformats.org/spreadsheetml/2006/main" xmlns:r="http://schemas.openxmlformats.org/officeDocument/2006/relationships">
  <sheetPr/>
  <sheetViews>
    <sheetView zoomScale="122" workbookViewId="0" zoomToFit="1"/>
  </sheetViews>
  <pageMargins left="0.7" right="0.7" top="0.75" bottom="0.75" header="0.3" footer="0.3"/>
  <pageSetup paperSize="9" orientation="landscape" r:id="rId1"/>
  <drawing r:id="rId2"/>
</chartsheet>
</file>

<file path=xl/chartsheets/sheet22.xml><?xml version="1.0" encoding="utf-8"?>
<chartsheet xmlns="http://schemas.openxmlformats.org/spreadsheetml/2006/main" xmlns:r="http://schemas.openxmlformats.org/officeDocument/2006/relationships">
  <sheetPr/>
  <sheetViews>
    <sheetView zoomScale="122" workbookViewId="0" zoomToFit="1"/>
  </sheetViews>
  <pageMargins left="0.7" right="0.7" top="0.75" bottom="0.75" header="0.3" footer="0.3"/>
  <pageSetup paperSize="9" orientation="landscape" r:id="rId1"/>
  <drawing r:id="rId2"/>
</chartsheet>
</file>

<file path=xl/chartsheets/sheet23.xml><?xml version="1.0" encoding="utf-8"?>
<chartsheet xmlns="http://schemas.openxmlformats.org/spreadsheetml/2006/main" xmlns:r="http://schemas.openxmlformats.org/officeDocument/2006/relationships">
  <sheetPr/>
  <sheetViews>
    <sheetView zoomScale="122" workbookViewId="0" zoomToFit="1"/>
  </sheetViews>
  <pageMargins left="0.7" right="0.7" top="0.75" bottom="0.75" header="0.3" footer="0.3"/>
  <pageSetup paperSize="9" orientation="landscape" r:id="rId1"/>
  <drawing r:id="rId2"/>
</chartsheet>
</file>

<file path=xl/chartsheets/sheet24.xml><?xml version="1.0" encoding="utf-8"?>
<chartsheet xmlns="http://schemas.openxmlformats.org/spreadsheetml/2006/main" xmlns:r="http://schemas.openxmlformats.org/officeDocument/2006/relationships">
  <sheetPr/>
  <sheetViews>
    <sheetView zoomScale="122" workbookViewId="0" zoomToFit="1"/>
  </sheetViews>
  <pageMargins left="0.7" right="0.7" top="0.75" bottom="0.75" header="0.3" footer="0.3"/>
  <pageSetup paperSize="9" orientation="landscape" r:id="rId1"/>
  <drawing r:id="rId2"/>
</chartsheet>
</file>

<file path=xl/chartsheets/sheet25.xml><?xml version="1.0" encoding="utf-8"?>
<chartsheet xmlns="http://schemas.openxmlformats.org/spreadsheetml/2006/main" xmlns:r="http://schemas.openxmlformats.org/officeDocument/2006/relationships">
  <sheetPr/>
  <sheetViews>
    <sheetView zoomScale="122" workbookViewId="0" zoomToFit="1"/>
  </sheetViews>
  <pageMargins left="0.7" right="0.7" top="0.75" bottom="0.75" header="0.3" footer="0.3"/>
  <pageSetup paperSize="9" orientation="landscape" r:id="rId1"/>
  <drawing r:id="rId2"/>
</chartsheet>
</file>

<file path=xl/chartsheets/sheet26.xml><?xml version="1.0" encoding="utf-8"?>
<chartsheet xmlns="http://schemas.openxmlformats.org/spreadsheetml/2006/main" xmlns:r="http://schemas.openxmlformats.org/officeDocument/2006/relationships">
  <sheetPr/>
  <sheetViews>
    <sheetView zoomScale="122" workbookViewId="0" zoomToFit="1"/>
  </sheetViews>
  <pageMargins left="0.7" right="0.7" top="0.75" bottom="0.75" header="0.3" footer="0.3"/>
  <pageSetup paperSize="9" orientation="landscape" r:id="rId1"/>
  <drawing r:id="rId2"/>
</chartsheet>
</file>

<file path=xl/chartsheets/sheet27.xml><?xml version="1.0" encoding="utf-8"?>
<chartsheet xmlns="http://schemas.openxmlformats.org/spreadsheetml/2006/main" xmlns:r="http://schemas.openxmlformats.org/officeDocument/2006/relationships">
  <sheetPr/>
  <sheetViews>
    <sheetView zoomScale="122" workbookViewId="0" zoomToFit="1"/>
  </sheetViews>
  <pageMargins left="0.7" right="0.7" top="0.75" bottom="0.75" header="0.3" footer="0.3"/>
  <pageSetup paperSize="9" orientation="landscape" r:id="rId1"/>
  <drawing r:id="rId2"/>
</chartsheet>
</file>

<file path=xl/chartsheets/sheet28.xml><?xml version="1.0" encoding="utf-8"?>
<chartsheet xmlns="http://schemas.openxmlformats.org/spreadsheetml/2006/main" xmlns:r="http://schemas.openxmlformats.org/officeDocument/2006/relationships">
  <sheetPr/>
  <sheetViews>
    <sheetView zoomScale="122" workbookViewId="0" zoomToFit="1"/>
  </sheetViews>
  <pageMargins left="0.7" right="0.7" top="0.75" bottom="0.75" header="0.3" footer="0.3"/>
  <pageSetup paperSize="9" orientation="landscape" r:id="rId1"/>
  <drawing r:id="rId2"/>
</chartsheet>
</file>

<file path=xl/chartsheets/sheet29.xml><?xml version="1.0" encoding="utf-8"?>
<chartsheet xmlns="http://schemas.openxmlformats.org/spreadsheetml/2006/main" xmlns:r="http://schemas.openxmlformats.org/officeDocument/2006/relationships">
  <sheetPr/>
  <sheetViews>
    <sheetView zoomScale="122" workbookViewId="0" zoomToFit="1"/>
  </sheetViews>
  <pageMargins left="0.7" right="0.7" top="0.75" bottom="0.75" header="0.3" footer="0.3"/>
  <pageSetup paperSize="9" orientation="landscape" r:id="rId1"/>
  <drawing r:id="rId2"/>
</chartsheet>
</file>

<file path=xl/chartsheets/sheet3.xml><?xml version="1.0" encoding="utf-8"?>
<chartsheet xmlns="http://schemas.openxmlformats.org/spreadsheetml/2006/main" xmlns:r="http://schemas.openxmlformats.org/officeDocument/2006/relationships">
  <sheetPr/>
  <sheetViews>
    <sheetView zoomScale="122" workbookViewId="0" zoomToFit="1"/>
  </sheetViews>
  <pageMargins left="0.7" right="0.7" top="0.75" bottom="0.75" header="0.3" footer="0.3"/>
  <pageSetup paperSize="9" orientation="landscape" r:id="rId1"/>
  <drawing r:id="rId2"/>
</chartsheet>
</file>

<file path=xl/chartsheets/sheet30.xml><?xml version="1.0" encoding="utf-8"?>
<chartsheet xmlns="http://schemas.openxmlformats.org/spreadsheetml/2006/main" xmlns:r="http://schemas.openxmlformats.org/officeDocument/2006/relationships">
  <sheetPr/>
  <sheetViews>
    <sheetView zoomScale="122" workbookViewId="0" zoomToFit="1"/>
  </sheetViews>
  <pageMargins left="0.7" right="0.7" top="0.75" bottom="0.75" header="0.3" footer="0.3"/>
  <pageSetup paperSize="9" orientation="landscape" r:id="rId1"/>
  <drawing r:id="rId2"/>
</chartsheet>
</file>

<file path=xl/chartsheets/sheet31.xml><?xml version="1.0" encoding="utf-8"?>
<chartsheet xmlns="http://schemas.openxmlformats.org/spreadsheetml/2006/main" xmlns:r="http://schemas.openxmlformats.org/officeDocument/2006/relationships">
  <sheetPr/>
  <sheetViews>
    <sheetView zoomScale="122" workbookViewId="0" zoomToFit="1"/>
  </sheetViews>
  <pageMargins left="0.7" right="0.7" top="0.75" bottom="0.75" header="0.3" footer="0.3"/>
  <pageSetup paperSize="9" orientation="landscape" r:id="rId1"/>
  <drawing r:id="rId2"/>
</chartsheet>
</file>

<file path=xl/chartsheets/sheet32.xml><?xml version="1.0" encoding="utf-8"?>
<chartsheet xmlns="http://schemas.openxmlformats.org/spreadsheetml/2006/main" xmlns:r="http://schemas.openxmlformats.org/officeDocument/2006/relationships">
  <sheetPr/>
  <sheetViews>
    <sheetView zoomScale="122" workbookViewId="0" zoomToFit="1"/>
  </sheetViews>
  <pageMargins left="0.7" right="0.7" top="0.75" bottom="0.75" header="0.3" footer="0.3"/>
  <pageSetup paperSize="9" orientation="landscape" r:id="rId1"/>
  <drawing r:id="rId2"/>
</chartsheet>
</file>

<file path=xl/chartsheets/sheet33.xml><?xml version="1.0" encoding="utf-8"?>
<chartsheet xmlns="http://schemas.openxmlformats.org/spreadsheetml/2006/main" xmlns:r="http://schemas.openxmlformats.org/officeDocument/2006/relationships">
  <sheetPr/>
  <sheetViews>
    <sheetView zoomScale="122" workbookViewId="0" zoomToFit="1"/>
  </sheetViews>
  <pageMargins left="0.7" right="0.7" top="0.75" bottom="0.75" header="0.3" footer="0.3"/>
  <pageSetup paperSize="9" orientation="landscape" r:id="rId1"/>
  <drawing r:id="rId2"/>
</chartsheet>
</file>

<file path=xl/chartsheets/sheet4.xml><?xml version="1.0" encoding="utf-8"?>
<chartsheet xmlns="http://schemas.openxmlformats.org/spreadsheetml/2006/main" xmlns:r="http://schemas.openxmlformats.org/officeDocument/2006/relationships">
  <sheetPr/>
  <sheetViews>
    <sheetView zoomScale="122" workbookViewId="0" zoomToFit="1"/>
  </sheetViews>
  <pageMargins left="0.7" right="0.7" top="0.75" bottom="0.75" header="0.3" footer="0.3"/>
  <pageSetup paperSize="9" orientation="landscape" r:id="rId1"/>
  <drawing r:id="rId2"/>
</chartsheet>
</file>

<file path=xl/chartsheets/sheet5.xml><?xml version="1.0" encoding="utf-8"?>
<chartsheet xmlns="http://schemas.openxmlformats.org/spreadsheetml/2006/main" xmlns:r="http://schemas.openxmlformats.org/officeDocument/2006/relationships">
  <sheetPr/>
  <sheetViews>
    <sheetView zoomScale="122" workbookViewId="0" zoomToFit="1"/>
  </sheetViews>
  <pageMargins left="0.7" right="0.7" top="0.75" bottom="0.75" header="0.3" footer="0.3"/>
  <pageSetup paperSize="9" orientation="landscape" r:id="rId1"/>
  <drawing r:id="rId2"/>
</chartsheet>
</file>

<file path=xl/chartsheets/sheet6.xml><?xml version="1.0" encoding="utf-8"?>
<chartsheet xmlns="http://schemas.openxmlformats.org/spreadsheetml/2006/main" xmlns:r="http://schemas.openxmlformats.org/officeDocument/2006/relationships">
  <sheetPr/>
  <sheetViews>
    <sheetView zoomScale="122" workbookViewId="0" zoomToFit="1"/>
  </sheetViews>
  <pageMargins left="0.7" right="0.7" top="0.75" bottom="0.75" header="0.3" footer="0.3"/>
  <pageSetup paperSize="9" orientation="landscape" r:id="rId1"/>
  <drawing r:id="rId2"/>
</chartsheet>
</file>

<file path=xl/chartsheets/sheet7.xml><?xml version="1.0" encoding="utf-8"?>
<chartsheet xmlns="http://schemas.openxmlformats.org/spreadsheetml/2006/main" xmlns:r="http://schemas.openxmlformats.org/officeDocument/2006/relationships">
  <sheetPr/>
  <sheetViews>
    <sheetView zoomScale="122" workbookViewId="0" zoomToFit="1"/>
  </sheetViews>
  <pageMargins left="0.7" right="0.7" top="0.75" bottom="0.75" header="0.3" footer="0.3"/>
  <drawing r:id="rId1"/>
</chartsheet>
</file>

<file path=xl/chartsheets/sheet8.xml><?xml version="1.0" encoding="utf-8"?>
<chartsheet xmlns="http://schemas.openxmlformats.org/spreadsheetml/2006/main" xmlns:r="http://schemas.openxmlformats.org/officeDocument/2006/relationships">
  <sheetPr/>
  <sheetViews>
    <sheetView zoomScale="122" workbookViewId="0" zoomToFit="1"/>
  </sheetViews>
  <pageMargins left="0.7" right="0.7" top="0.75" bottom="0.75" header="0.3" footer="0.3"/>
  <pageSetup paperSize="9" orientation="landscape" r:id="rId1"/>
  <drawing r:id="rId2"/>
</chartsheet>
</file>

<file path=xl/chartsheets/sheet9.xml><?xml version="1.0" encoding="utf-8"?>
<chartsheet xmlns="http://schemas.openxmlformats.org/spreadsheetml/2006/main" xmlns:r="http://schemas.openxmlformats.org/officeDocument/2006/relationships">
  <sheetPr/>
  <sheetViews>
    <sheetView zoomScale="122" workbookViewId="0" zoomToFit="1"/>
  </sheetViews>
  <pageMargins left="0.7" right="0.7" top="0.75" bottom="0.75" header="0.3" footer="0.3"/>
  <pageSetup paperSize="9" orientation="landscape" r:id="rId1"/>
  <drawing r:id="rId2"/>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19.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20.xml.rels><?xml version="1.0" encoding="UTF-8" standalone="yes"?>
<Relationships xmlns="http://schemas.openxmlformats.org/package/2006/relationships"><Relationship Id="rId1" Type="http://schemas.openxmlformats.org/officeDocument/2006/relationships/chart" Target="../charts/chart20.xml"/></Relationships>
</file>

<file path=xl/drawings/_rels/drawing21.xml.rels><?xml version="1.0" encoding="UTF-8" standalone="yes"?>
<Relationships xmlns="http://schemas.openxmlformats.org/package/2006/relationships"><Relationship Id="rId1" Type="http://schemas.openxmlformats.org/officeDocument/2006/relationships/chart" Target="../charts/chart21.xml"/></Relationships>
</file>

<file path=xl/drawings/_rels/drawing22.xml.rels><?xml version="1.0" encoding="UTF-8" standalone="yes"?>
<Relationships xmlns="http://schemas.openxmlformats.org/package/2006/relationships"><Relationship Id="rId1" Type="http://schemas.openxmlformats.org/officeDocument/2006/relationships/chart" Target="../charts/chart22.xml"/></Relationships>
</file>

<file path=xl/drawings/_rels/drawing23.xml.rels><?xml version="1.0" encoding="UTF-8" standalone="yes"?>
<Relationships xmlns="http://schemas.openxmlformats.org/package/2006/relationships"><Relationship Id="rId1" Type="http://schemas.openxmlformats.org/officeDocument/2006/relationships/chart" Target="../charts/chart23.xml"/></Relationships>
</file>

<file path=xl/drawings/_rels/drawing24.xml.rels><?xml version="1.0" encoding="UTF-8" standalone="yes"?>
<Relationships xmlns="http://schemas.openxmlformats.org/package/2006/relationships"><Relationship Id="rId1" Type="http://schemas.openxmlformats.org/officeDocument/2006/relationships/chart" Target="../charts/chart24.xml"/></Relationships>
</file>

<file path=xl/drawings/_rels/drawing25.xml.rels><?xml version="1.0" encoding="UTF-8" standalone="yes"?>
<Relationships xmlns="http://schemas.openxmlformats.org/package/2006/relationships"><Relationship Id="rId1" Type="http://schemas.openxmlformats.org/officeDocument/2006/relationships/chart" Target="../charts/chart25.xml"/></Relationships>
</file>

<file path=xl/drawings/_rels/drawing26.xml.rels><?xml version="1.0" encoding="UTF-8" standalone="yes"?>
<Relationships xmlns="http://schemas.openxmlformats.org/package/2006/relationships"><Relationship Id="rId1" Type="http://schemas.openxmlformats.org/officeDocument/2006/relationships/chart" Target="../charts/chart26.xml"/></Relationships>
</file>

<file path=xl/drawings/_rels/drawing27.xml.rels><?xml version="1.0" encoding="UTF-8" standalone="yes"?>
<Relationships xmlns="http://schemas.openxmlformats.org/package/2006/relationships"><Relationship Id="rId1" Type="http://schemas.openxmlformats.org/officeDocument/2006/relationships/chart" Target="../charts/chart27.xml"/></Relationships>
</file>

<file path=xl/drawings/_rels/drawing28.xml.rels><?xml version="1.0" encoding="UTF-8" standalone="yes"?>
<Relationships xmlns="http://schemas.openxmlformats.org/package/2006/relationships"><Relationship Id="rId1" Type="http://schemas.openxmlformats.org/officeDocument/2006/relationships/chart" Target="../charts/chart28.xml"/></Relationships>
</file>

<file path=xl/drawings/_rels/drawing29.xml.rels><?xml version="1.0" encoding="UTF-8" standalone="yes"?>
<Relationships xmlns="http://schemas.openxmlformats.org/package/2006/relationships"><Relationship Id="rId1" Type="http://schemas.openxmlformats.org/officeDocument/2006/relationships/chart" Target="../charts/chart29.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30.xml.rels><?xml version="1.0" encoding="UTF-8" standalone="yes"?>
<Relationships xmlns="http://schemas.openxmlformats.org/package/2006/relationships"><Relationship Id="rId1" Type="http://schemas.openxmlformats.org/officeDocument/2006/relationships/chart" Target="../charts/chart30.xml"/></Relationships>
</file>

<file path=xl/drawings/_rels/drawing31.xml.rels><?xml version="1.0" encoding="UTF-8" standalone="yes"?>
<Relationships xmlns="http://schemas.openxmlformats.org/package/2006/relationships"><Relationship Id="rId1" Type="http://schemas.openxmlformats.org/officeDocument/2006/relationships/chart" Target="../charts/chart31.xml"/></Relationships>
</file>

<file path=xl/drawings/_rels/drawing32.xml.rels><?xml version="1.0" encoding="UTF-8" standalone="yes"?>
<Relationships xmlns="http://schemas.openxmlformats.org/package/2006/relationships"><Relationship Id="rId1" Type="http://schemas.openxmlformats.org/officeDocument/2006/relationships/chart" Target="../charts/chart32.xml"/></Relationships>
</file>

<file path=xl/drawings/_rels/drawing33.xml.rels><?xml version="1.0" encoding="UTF-8" standalone="yes"?>
<Relationships xmlns="http://schemas.openxmlformats.org/package/2006/relationships"><Relationship Id="rId1" Type="http://schemas.openxmlformats.org/officeDocument/2006/relationships/chart" Target="../charts/chart3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_rels/drawing9.xml.rels><?xml version="1.0" encoding="UTF-8" standalone="yes"?>
<Relationships xmlns="http://schemas.openxmlformats.org/package/2006/relationships"><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absoluteAnchor>
    <xdr:pos x="0" y="0"/>
    <xdr:ext cx="9306393" cy="6081947"/>
    <xdr:graphicFrame macro="">
      <xdr:nvGraphicFramePr>
        <xdr:cNvPr id="2" name="Diagram 1" descr="\Templates\Word och Powerpoint_FI_Stapel.crtx"/>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0.xml><?xml version="1.0" encoding="utf-8"?>
<xdr:wsDr xmlns:xdr="http://schemas.openxmlformats.org/drawingml/2006/spreadsheetDrawing" xmlns:a="http://schemas.openxmlformats.org/drawingml/2006/main">
  <xdr:absoluteAnchor>
    <xdr:pos x="0" y="0"/>
    <xdr:ext cx="9306393" cy="6081947"/>
    <xdr:graphicFrame macro="">
      <xdr:nvGraphicFramePr>
        <xdr:cNvPr id="2" name="Diagram 1" descr="\Templates\PowerPoint_FI_Linje.crtx"/>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1.xml><?xml version="1.0" encoding="utf-8"?>
<xdr:wsDr xmlns:xdr="http://schemas.openxmlformats.org/drawingml/2006/spreadsheetDrawing" xmlns:a="http://schemas.openxmlformats.org/drawingml/2006/main">
  <xdr:absoluteAnchor>
    <xdr:pos x="0" y="0"/>
    <xdr:ext cx="9306393" cy="6081947"/>
    <xdr:graphicFrame macro="">
      <xdr:nvGraphicFramePr>
        <xdr:cNvPr id="2" name="Diagram 1" descr="\Templates\PowerPoint_FI_Linje.crtx"/>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2.xml><?xml version="1.0" encoding="utf-8"?>
<xdr:wsDr xmlns:xdr="http://schemas.openxmlformats.org/drawingml/2006/spreadsheetDrawing" xmlns:a="http://schemas.openxmlformats.org/drawingml/2006/main">
  <xdr:absoluteAnchor>
    <xdr:pos x="0" y="0"/>
    <xdr:ext cx="9306393" cy="6081947"/>
    <xdr:graphicFrame macro="">
      <xdr:nvGraphicFramePr>
        <xdr:cNvPr id="2" name="Diagram 1" descr="\Templates\PowerPoint_FI_Linje.crtx"/>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3.xml><?xml version="1.0" encoding="utf-8"?>
<xdr:wsDr xmlns:xdr="http://schemas.openxmlformats.org/drawingml/2006/spreadsheetDrawing" xmlns:a="http://schemas.openxmlformats.org/drawingml/2006/main">
  <xdr:absoluteAnchor>
    <xdr:pos x="0" y="0"/>
    <xdr:ext cx="9306393" cy="6081947"/>
    <xdr:graphicFrame macro="">
      <xdr:nvGraphicFramePr>
        <xdr:cNvPr id="2" name="Diagram 1" descr="\Templates\PowerPoint_FI_Linje.crtx"/>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4.xml><?xml version="1.0" encoding="utf-8"?>
<xdr:wsDr xmlns:xdr="http://schemas.openxmlformats.org/drawingml/2006/spreadsheetDrawing" xmlns:a="http://schemas.openxmlformats.org/drawingml/2006/main">
  <xdr:absoluteAnchor>
    <xdr:pos x="0" y="0"/>
    <xdr:ext cx="9305925" cy="6076950"/>
    <xdr:graphicFrame macro="">
      <xdr:nvGraphicFramePr>
        <xdr:cNvPr id="2" name="Diagram 1" descr="\Templates\Rapport löptext_FI_Linje.crtx"/>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5.xml><?xml version="1.0" encoding="utf-8"?>
<xdr:wsDr xmlns:xdr="http://schemas.openxmlformats.org/drawingml/2006/spreadsheetDrawing" xmlns:a="http://schemas.openxmlformats.org/drawingml/2006/main">
  <xdr:absoluteAnchor>
    <xdr:pos x="0" y="0"/>
    <xdr:ext cx="9306393" cy="6081947"/>
    <xdr:graphicFrame macro="">
      <xdr:nvGraphicFramePr>
        <xdr:cNvPr id="2" name="Diagram 1" descr="\Templates\PowerPoint_FI_Linje.crtx"/>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6.xml><?xml version="1.0" encoding="utf-8"?>
<xdr:wsDr xmlns:xdr="http://schemas.openxmlformats.org/drawingml/2006/spreadsheetDrawing" xmlns:a="http://schemas.openxmlformats.org/drawingml/2006/main">
  <xdr:absoluteAnchor>
    <xdr:pos x="0" y="0"/>
    <xdr:ext cx="9306393" cy="6081947"/>
    <xdr:graphicFrame macro="">
      <xdr:nvGraphicFramePr>
        <xdr:cNvPr id="2" name="Diagram 1" descr="\Templates\PowerPoint_FI_Linje.crtx"/>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7.xml><?xml version="1.0" encoding="utf-8"?>
<xdr:wsDr xmlns:xdr="http://schemas.openxmlformats.org/drawingml/2006/spreadsheetDrawing" xmlns:a="http://schemas.openxmlformats.org/drawingml/2006/main">
  <xdr:absoluteAnchor>
    <xdr:pos x="0" y="0"/>
    <xdr:ext cx="9306393" cy="6081947"/>
    <xdr:graphicFrame macro="">
      <xdr:nvGraphicFramePr>
        <xdr:cNvPr id="2" name="Diagram 1" descr="\Templates\PowerPoint_FI_Linje.crtx"/>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8.xml><?xml version="1.0" encoding="utf-8"?>
<xdr:wsDr xmlns:xdr="http://schemas.openxmlformats.org/drawingml/2006/spreadsheetDrawing" xmlns:a="http://schemas.openxmlformats.org/drawingml/2006/main">
  <xdr:absoluteAnchor>
    <xdr:pos x="0" y="0"/>
    <xdr:ext cx="9306393" cy="6081947"/>
    <xdr:graphicFrame macro="">
      <xdr:nvGraphicFramePr>
        <xdr:cNvPr id="2" name="Diagram 1" descr="\Templates\PowerPoint_FI_Linje.crtx"/>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9.xml><?xml version="1.0" encoding="utf-8"?>
<xdr:wsDr xmlns:xdr="http://schemas.openxmlformats.org/drawingml/2006/spreadsheetDrawing" xmlns:a="http://schemas.openxmlformats.org/drawingml/2006/main">
  <xdr:absoluteAnchor>
    <xdr:pos x="0" y="0"/>
    <xdr:ext cx="9306393" cy="6081947"/>
    <xdr:graphicFrame macro="">
      <xdr:nvGraphicFramePr>
        <xdr:cNvPr id="2" name="Diagram 1" descr="\Templates\PowerPoint_FI_Linje.crtx"/>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xdr:absoluteAnchor>
    <xdr:pos x="0" y="0"/>
    <xdr:ext cx="9306393" cy="6081947"/>
    <xdr:graphicFrame macro="">
      <xdr:nvGraphicFramePr>
        <xdr:cNvPr id="2" name="Diagram 1" descr="\Templates\PowerPoint_FI_Cirkel.crtx"/>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0.xml><?xml version="1.0" encoding="utf-8"?>
<xdr:wsDr xmlns:xdr="http://schemas.openxmlformats.org/drawingml/2006/spreadsheetDrawing" xmlns:a="http://schemas.openxmlformats.org/drawingml/2006/main">
  <xdr:absoluteAnchor>
    <xdr:pos x="0" y="0"/>
    <xdr:ext cx="9306393" cy="6081947"/>
    <xdr:graphicFrame macro="">
      <xdr:nvGraphicFramePr>
        <xdr:cNvPr id="2" name="Diagram 1" descr="\Templates\PowerPoint_FI_Linje.crtx"/>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1.xml><?xml version="1.0" encoding="utf-8"?>
<xdr:wsDr xmlns:xdr="http://schemas.openxmlformats.org/drawingml/2006/spreadsheetDrawing" xmlns:a="http://schemas.openxmlformats.org/drawingml/2006/main">
  <xdr:absoluteAnchor>
    <xdr:pos x="0" y="0"/>
    <xdr:ext cx="9306393" cy="6081947"/>
    <xdr:graphicFrame macro="">
      <xdr:nvGraphicFramePr>
        <xdr:cNvPr id="2" name="Diagram 1" descr="\Templates\PowerPoint_FI_Linje.crtx"/>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2.xml><?xml version="1.0" encoding="utf-8"?>
<xdr:wsDr xmlns:xdr="http://schemas.openxmlformats.org/drawingml/2006/spreadsheetDrawing" xmlns:a="http://schemas.openxmlformats.org/drawingml/2006/main">
  <xdr:absoluteAnchor>
    <xdr:pos x="0" y="0"/>
    <xdr:ext cx="9306393" cy="6081947"/>
    <xdr:graphicFrame macro="">
      <xdr:nvGraphicFramePr>
        <xdr:cNvPr id="2" name="Diagram 1" descr="\Templates\PowerPoint_FI_Linje.crtx"/>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3.xml><?xml version="1.0" encoding="utf-8"?>
<xdr:wsDr xmlns:xdr="http://schemas.openxmlformats.org/drawingml/2006/spreadsheetDrawing" xmlns:a="http://schemas.openxmlformats.org/drawingml/2006/main">
  <xdr:absoluteAnchor>
    <xdr:pos x="0" y="0"/>
    <xdr:ext cx="9306393" cy="6081947"/>
    <xdr:graphicFrame macro="">
      <xdr:nvGraphicFramePr>
        <xdr:cNvPr id="2" name="Diagram 1" descr="\Templates\PowerPoint_FI_Linje.crtx"/>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4.xml><?xml version="1.0" encoding="utf-8"?>
<xdr:wsDr xmlns:xdr="http://schemas.openxmlformats.org/drawingml/2006/spreadsheetDrawing" xmlns:a="http://schemas.openxmlformats.org/drawingml/2006/main">
  <xdr:absoluteAnchor>
    <xdr:pos x="0" y="0"/>
    <xdr:ext cx="9306393" cy="6081947"/>
    <xdr:graphicFrame macro="">
      <xdr:nvGraphicFramePr>
        <xdr:cNvPr id="2" name="Diagram 1" descr="\Templates\PowerPoint_FI_Linje.crtx"/>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5.xml><?xml version="1.0" encoding="utf-8"?>
<xdr:wsDr xmlns:xdr="http://schemas.openxmlformats.org/drawingml/2006/spreadsheetDrawing" xmlns:a="http://schemas.openxmlformats.org/drawingml/2006/main">
  <xdr:absoluteAnchor>
    <xdr:pos x="0" y="0"/>
    <xdr:ext cx="9306393" cy="6081947"/>
    <xdr:graphicFrame macro="">
      <xdr:nvGraphicFramePr>
        <xdr:cNvPr id="2" name="Diagram 1" descr="\Templates\PowerPoint_FI_Linje.crtx"/>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6.xml><?xml version="1.0" encoding="utf-8"?>
<xdr:wsDr xmlns:xdr="http://schemas.openxmlformats.org/drawingml/2006/spreadsheetDrawing" xmlns:a="http://schemas.openxmlformats.org/drawingml/2006/main">
  <xdr:absoluteAnchor>
    <xdr:pos x="0" y="0"/>
    <xdr:ext cx="9306393" cy="6081947"/>
    <xdr:graphicFrame macro="">
      <xdr:nvGraphicFramePr>
        <xdr:cNvPr id="2" name="Diagram 1" descr="\Templates\PowerPoint_FI_Linje.crtx"/>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7.xml><?xml version="1.0" encoding="utf-8"?>
<xdr:wsDr xmlns:xdr="http://schemas.openxmlformats.org/drawingml/2006/spreadsheetDrawing" xmlns:a="http://schemas.openxmlformats.org/drawingml/2006/main">
  <xdr:absoluteAnchor>
    <xdr:pos x="0" y="0"/>
    <xdr:ext cx="9306393" cy="6081947"/>
    <xdr:graphicFrame macro="">
      <xdr:nvGraphicFramePr>
        <xdr:cNvPr id="2" name="Diagram 1" descr="\Templates\PowerPoint_FI_Linje.crtx"/>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8.xml><?xml version="1.0" encoding="utf-8"?>
<xdr:wsDr xmlns:xdr="http://schemas.openxmlformats.org/drawingml/2006/spreadsheetDrawing" xmlns:a="http://schemas.openxmlformats.org/drawingml/2006/main">
  <xdr:absoluteAnchor>
    <xdr:pos x="0" y="0"/>
    <xdr:ext cx="9306393" cy="6081947"/>
    <xdr:graphicFrame macro="">
      <xdr:nvGraphicFramePr>
        <xdr:cNvPr id="2" name="Diagram 1" descr="\Templates\PowerPoint_FI_Linje.crtx"/>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9.xml><?xml version="1.0" encoding="utf-8"?>
<xdr:wsDr xmlns:xdr="http://schemas.openxmlformats.org/drawingml/2006/spreadsheetDrawing" xmlns:a="http://schemas.openxmlformats.org/drawingml/2006/main">
  <xdr:absoluteAnchor>
    <xdr:pos x="0" y="0"/>
    <xdr:ext cx="9306393" cy="6081947"/>
    <xdr:graphicFrame macro="">
      <xdr:nvGraphicFramePr>
        <xdr:cNvPr id="2" name="Diagram 1" descr="\Templates\PowerPoint_FI_Linje.crtx"/>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xdr:wsDr xmlns:xdr="http://schemas.openxmlformats.org/drawingml/2006/spreadsheetDrawing" xmlns:a="http://schemas.openxmlformats.org/drawingml/2006/main">
  <xdr:absoluteAnchor>
    <xdr:pos x="0" y="0"/>
    <xdr:ext cx="9306393" cy="6081947"/>
    <xdr:graphicFrame macro="">
      <xdr:nvGraphicFramePr>
        <xdr:cNvPr id="2" name="Diagram 1" descr="\Templates\PowerPoint_FI_Linje.crtx"/>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0.xml><?xml version="1.0" encoding="utf-8"?>
<xdr:wsDr xmlns:xdr="http://schemas.openxmlformats.org/drawingml/2006/spreadsheetDrawing" xmlns:a="http://schemas.openxmlformats.org/drawingml/2006/main">
  <xdr:absoluteAnchor>
    <xdr:pos x="0" y="0"/>
    <xdr:ext cx="9293311" cy="6075405"/>
    <xdr:graphicFrame macro="">
      <xdr:nvGraphicFramePr>
        <xdr:cNvPr id="2" name="Diagram 1" descr="\Templates\PowerPoint_FI_Linje.crtx"/>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1.xml><?xml version="1.0" encoding="utf-8"?>
<xdr:wsDr xmlns:xdr="http://schemas.openxmlformats.org/drawingml/2006/spreadsheetDrawing" xmlns:a="http://schemas.openxmlformats.org/drawingml/2006/main">
  <xdr:absoluteAnchor>
    <xdr:pos x="0" y="0"/>
    <xdr:ext cx="9306393" cy="6081947"/>
    <xdr:graphicFrame macro="">
      <xdr:nvGraphicFramePr>
        <xdr:cNvPr id="2" name="Diagram 1" descr="\Templates\PowerPoint_FI_Linje.crtx"/>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2.xml><?xml version="1.0" encoding="utf-8"?>
<xdr:wsDr xmlns:xdr="http://schemas.openxmlformats.org/drawingml/2006/spreadsheetDrawing" xmlns:a="http://schemas.openxmlformats.org/drawingml/2006/main">
  <xdr:absoluteAnchor>
    <xdr:pos x="0" y="0"/>
    <xdr:ext cx="9306393" cy="6081947"/>
    <xdr:graphicFrame macro="">
      <xdr:nvGraphicFramePr>
        <xdr:cNvPr id="2" name="Diagram 1" descr="\Templates\PowerPoint_FI_Linje.crtx"/>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3.xml><?xml version="1.0" encoding="utf-8"?>
<xdr:wsDr xmlns:xdr="http://schemas.openxmlformats.org/drawingml/2006/spreadsheetDrawing" xmlns:a="http://schemas.openxmlformats.org/drawingml/2006/main">
  <xdr:absoluteAnchor>
    <xdr:pos x="0" y="0"/>
    <xdr:ext cx="9306393" cy="6081947"/>
    <xdr:graphicFrame macro="">
      <xdr:nvGraphicFramePr>
        <xdr:cNvPr id="2" name="Diagram 1" descr="\Templates\PowerPoint_FI_Linje.crtx"/>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306393" cy="6081947"/>
    <xdr:graphicFrame macro="">
      <xdr:nvGraphicFramePr>
        <xdr:cNvPr id="2" name="Diagram 1" descr="\Templates\PowerPoint_FI_Linje.crtx"/>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306393" cy="6081947"/>
    <xdr:graphicFrame macro="">
      <xdr:nvGraphicFramePr>
        <xdr:cNvPr id="2" name="Diagram 1" descr="\Templates\PowerPoint_FI_Linje.crtx"/>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306393" cy="6081947"/>
    <xdr:graphicFrame macro="">
      <xdr:nvGraphicFramePr>
        <xdr:cNvPr id="2" name="Diagram 1" descr="\Templates\PowerPoint_FI_Linje.crtx"/>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absoluteAnchor>
    <xdr:pos x="0" y="0"/>
    <xdr:ext cx="9306393" cy="6081947"/>
    <xdr:graphicFrame macro="">
      <xdr:nvGraphicFramePr>
        <xdr:cNvPr id="2" name="Diagram 1" descr="\Templates\Word och Powerpoint_FI_Stapel.crtx"/>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8.xml><?xml version="1.0" encoding="utf-8"?>
<xdr:wsDr xmlns:xdr="http://schemas.openxmlformats.org/drawingml/2006/spreadsheetDrawing" xmlns:a="http://schemas.openxmlformats.org/drawingml/2006/main">
  <xdr:absoluteAnchor>
    <xdr:pos x="0" y="0"/>
    <xdr:ext cx="9306393" cy="6081947"/>
    <xdr:graphicFrame macro="">
      <xdr:nvGraphicFramePr>
        <xdr:cNvPr id="2" name="Diagram 1" descr="\Templates\PowerPoint_FI_Linje.crtx"/>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9.xml><?xml version="1.0" encoding="utf-8"?>
<xdr:wsDr xmlns:xdr="http://schemas.openxmlformats.org/drawingml/2006/spreadsheetDrawing" xmlns:a="http://schemas.openxmlformats.org/drawingml/2006/main">
  <xdr:absoluteAnchor>
    <xdr:pos x="0" y="0"/>
    <xdr:ext cx="9306393" cy="6081947"/>
    <xdr:graphicFrame macro="">
      <xdr:nvGraphicFramePr>
        <xdr:cNvPr id="2" name="Diagram 1" descr="\Templates\PowerPoint_FI_Linje.crtx"/>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uti\Downloads\EBA%20Interactive%20Dashboard%20-%20Q2%202020.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jolv\AppData\Local\Microsoft\Windows\INetCache\Content.Outlook\OO3ZP3CO\Master%20data%20Q2%20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rt"/>
      <sheetName val="Charts"/>
      <sheetName val="Assets"/>
      <sheetName val="Loans Composition"/>
      <sheetName val="Loans NPL and coverage ratio"/>
      <sheetName val="NACE composition"/>
      <sheetName val="NPL ratio by NACE"/>
      <sheetName val="IFRS9"/>
      <sheetName val="Sovereigns"/>
      <sheetName val="Liabilities"/>
      <sheetName val="Own funds and RWA"/>
      <sheetName val="Profitability"/>
      <sheetName val="Time series"/>
      <sheetName val="RI database"/>
      <sheetName val="Annex database"/>
      <sheetName val="Data"/>
      <sheetName val="Data Annex"/>
      <sheetName val="Reference Dates"/>
      <sheetName val="List"/>
    </sheetNames>
    <sheetDataSet>
      <sheetData sheetId="0">
        <row r="6">
          <cell r="T6" t="str">
            <v>Assets</v>
          </cell>
        </row>
        <row r="7">
          <cell r="T7" t="str">
            <v>Liabilities</v>
          </cell>
        </row>
        <row r="8">
          <cell r="T8" t="str">
            <v>Loans Composition</v>
          </cell>
        </row>
        <row r="9">
          <cell r="T9" t="str">
            <v>Loans NPL and coverage ratio</v>
          </cell>
        </row>
        <row r="10">
          <cell r="T10" t="str">
            <v>NACE composition</v>
          </cell>
        </row>
        <row r="11">
          <cell r="T11" t="str">
            <v>NPL ratio by NACE</v>
          </cell>
        </row>
        <row r="12">
          <cell r="T12" t="str">
            <v>Own funds and RWA</v>
          </cell>
        </row>
        <row r="13">
          <cell r="T13" t="str">
            <v>Profitability</v>
          </cell>
        </row>
        <row r="14">
          <cell r="T14" t="str">
            <v>IFRS9</v>
          </cell>
        </row>
        <row r="15">
          <cell r="T15" t="str">
            <v>Sovereigns</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ata"/>
      <sheetName val="RoE"/>
      <sheetName val="KI"/>
      <sheetName val="NIM"/>
      <sheetName val="NPL"/>
      <sheetName val="Storbank index kostnader_intäkt"/>
      <sheetName val="Provisionsnetto"/>
      <sheetName val="Finansiering"/>
      <sheetName val="Bolån + säkerställda obligation"/>
    </sheetNames>
    <sheetDataSet>
      <sheetData sheetId="0" refreshError="1"/>
      <sheetData sheetId="1" refreshError="1"/>
      <sheetData sheetId="2" refreshError="1"/>
      <sheetData sheetId="3">
        <row r="3">
          <cell r="AD3">
            <v>6.1541084516656602E-2</v>
          </cell>
          <cell r="AE3">
            <v>5.9750079643988617E-2</v>
          </cell>
        </row>
        <row r="6">
          <cell r="AD6">
            <v>1.6919265351217197E-2</v>
          </cell>
          <cell r="AE6">
            <v>7.1609060726031161E-3</v>
          </cell>
        </row>
      </sheetData>
      <sheetData sheetId="4">
        <row r="3">
          <cell r="AD3">
            <v>0.12782567371279596</v>
          </cell>
          <cell r="AE3">
            <v>0.11714682714211577</v>
          </cell>
        </row>
        <row r="6">
          <cell r="AD6">
            <v>8.6811865483624392E-3</v>
          </cell>
          <cell r="AE6">
            <v>8.1394842444721151E-3</v>
          </cell>
        </row>
      </sheetData>
      <sheetData sheetId="5" refreshError="1"/>
      <sheetData sheetId="6" refreshError="1"/>
      <sheetData sheetId="7" refreshError="1"/>
      <sheetData sheetId="8" refreshError="1"/>
    </sheetDataSet>
  </externalBook>
</externalLink>
</file>

<file path=xl/theme/_rels/themeOverride1.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10.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11.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12.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13.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14.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15.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16.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17.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18.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19.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2.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20.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21.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22.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23.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24.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25.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26.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27.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28.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29.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3.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30.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31.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32.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33.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4.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5.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6.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7.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8.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9.x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10.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11.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12.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13.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14.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15.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16.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17.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18.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19.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2.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20.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21.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22.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23.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24.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25.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26.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27.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28.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29.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3.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30.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31.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32.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33.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4.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5.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6.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7.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8.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9.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49"/>
  <sheetViews>
    <sheetView tabSelected="1" workbookViewId="0">
      <selection activeCell="D8" sqref="D8"/>
    </sheetView>
  </sheetViews>
  <sheetFormatPr defaultRowHeight="15"/>
  <cols>
    <col min="1" max="1" width="18.140625" bestFit="1" customWidth="1"/>
    <col min="2" max="3" width="18.140625" customWidth="1"/>
    <col min="4" max="9" width="12" bestFit="1" customWidth="1"/>
  </cols>
  <sheetData>
    <row r="1" spans="1:28">
      <c r="A1" s="1" t="s">
        <v>0</v>
      </c>
      <c r="B1" t="s">
        <v>36</v>
      </c>
    </row>
    <row r="2" spans="1:28">
      <c r="A2" s="1" t="s">
        <v>1</v>
      </c>
      <c r="B2" t="s">
        <v>4</v>
      </c>
    </row>
    <row r="3" spans="1:28">
      <c r="A3" s="1" t="s">
        <v>2</v>
      </c>
      <c r="B3" t="s">
        <v>92</v>
      </c>
    </row>
    <row r="4" spans="1:28">
      <c r="A4" s="1" t="s">
        <v>3</v>
      </c>
      <c r="B4" t="s">
        <v>109</v>
      </c>
    </row>
    <row r="6" spans="1:28" s="32" customFormat="1"/>
    <row r="7" spans="1:28" s="32" customFormat="1">
      <c r="A7" s="3"/>
      <c r="B7" s="41" t="s">
        <v>107</v>
      </c>
      <c r="C7" s="41" t="s">
        <v>108</v>
      </c>
      <c r="D7" s="11"/>
      <c r="E7" s="11"/>
      <c r="F7" s="11"/>
      <c r="G7" s="11"/>
      <c r="H7" s="11"/>
      <c r="I7" s="11"/>
    </row>
    <row r="8" spans="1:28" s="32" customFormat="1">
      <c r="A8" s="35" t="s">
        <v>8</v>
      </c>
      <c r="B8" s="35">
        <v>59.399930318429824</v>
      </c>
      <c r="C8" s="35">
        <v>54.910557238691794</v>
      </c>
      <c r="D8" s="35"/>
      <c r="E8" s="35"/>
      <c r="F8" s="35"/>
      <c r="G8" s="35"/>
      <c r="H8" s="35"/>
      <c r="I8" s="35"/>
      <c r="N8" s="35"/>
      <c r="O8" s="35"/>
      <c r="P8" s="35"/>
      <c r="Q8" s="26"/>
      <c r="R8" s="35"/>
      <c r="S8" s="35"/>
      <c r="T8" s="35"/>
      <c r="U8" s="35"/>
    </row>
    <row r="9" spans="1:28">
      <c r="A9" s="35" t="s">
        <v>88</v>
      </c>
      <c r="B9" s="35">
        <v>0.37651284528219464</v>
      </c>
      <c r="C9" s="35">
        <v>1.5631395341191716</v>
      </c>
      <c r="D9" s="35"/>
      <c r="E9" s="35"/>
      <c r="F9" s="35"/>
      <c r="G9" s="35"/>
      <c r="H9" s="35"/>
      <c r="I9" s="35"/>
      <c r="K9" s="32"/>
      <c r="L9" s="32"/>
      <c r="M9" s="32"/>
      <c r="N9" s="32"/>
      <c r="O9" s="32"/>
      <c r="P9" s="32"/>
      <c r="Q9" s="32"/>
      <c r="R9" s="32"/>
      <c r="S9" s="32"/>
      <c r="T9" s="32"/>
      <c r="U9" s="32"/>
      <c r="V9" s="32"/>
      <c r="W9" s="32"/>
      <c r="X9" s="32"/>
      <c r="Y9" s="32"/>
      <c r="Z9" s="32"/>
      <c r="AA9" s="32"/>
      <c r="AB9" s="32"/>
    </row>
    <row r="10" spans="1:28">
      <c r="A10" s="35" t="s">
        <v>11</v>
      </c>
      <c r="B10" s="35">
        <v>10.511648421961098</v>
      </c>
      <c r="C10" s="35">
        <v>13.389712885072461</v>
      </c>
      <c r="D10" s="35"/>
      <c r="E10" s="35"/>
      <c r="F10" s="35"/>
      <c r="G10" s="35"/>
      <c r="H10" s="35"/>
      <c r="I10" s="35"/>
      <c r="K10" s="32"/>
      <c r="L10" s="32"/>
      <c r="M10" s="32"/>
      <c r="N10" s="32"/>
      <c r="O10" s="32"/>
      <c r="P10" s="32"/>
      <c r="Q10" s="32"/>
      <c r="R10" s="32"/>
      <c r="S10" s="32"/>
      <c r="T10" s="32"/>
      <c r="U10" s="32"/>
      <c r="V10" s="32"/>
      <c r="W10" s="32"/>
      <c r="X10" s="32"/>
      <c r="Y10" s="32"/>
      <c r="Z10" s="32"/>
      <c r="AA10" s="32"/>
      <c r="AB10" s="32"/>
    </row>
    <row r="11" spans="1:28">
      <c r="A11" s="35" t="s">
        <v>89</v>
      </c>
      <c r="B11" s="35">
        <v>0.23488915727260229</v>
      </c>
      <c r="C11" s="35">
        <v>0.66586944273254167</v>
      </c>
      <c r="D11" s="35"/>
      <c r="E11" s="35"/>
      <c r="F11" s="35"/>
      <c r="G11" s="35"/>
      <c r="H11" s="35"/>
      <c r="I11" s="35"/>
      <c r="K11" s="32"/>
      <c r="L11" s="32"/>
      <c r="M11" s="32"/>
      <c r="N11" s="32"/>
      <c r="O11" s="32"/>
      <c r="P11" s="32"/>
      <c r="Q11" s="32"/>
      <c r="R11" s="32"/>
      <c r="S11" s="36"/>
      <c r="U11" s="36"/>
      <c r="V11" s="36"/>
      <c r="W11" s="36"/>
      <c r="X11" s="36"/>
      <c r="Y11" s="36"/>
      <c r="Z11" s="36"/>
      <c r="AA11" s="36"/>
      <c r="AB11" s="36"/>
    </row>
    <row r="12" spans="1:28">
      <c r="A12" s="35" t="s">
        <v>90</v>
      </c>
      <c r="B12" s="35">
        <v>0.49241466218820545</v>
      </c>
      <c r="C12" s="35">
        <v>0.45018413168459742</v>
      </c>
      <c r="D12" s="35"/>
      <c r="E12" s="35"/>
      <c r="F12" s="35"/>
      <c r="G12" s="35"/>
      <c r="H12" s="35"/>
      <c r="I12" s="35"/>
      <c r="K12" s="32"/>
      <c r="L12" s="32"/>
      <c r="M12" s="32"/>
      <c r="N12" s="40"/>
      <c r="O12" s="40"/>
      <c r="P12" s="40"/>
      <c r="Q12" s="40"/>
      <c r="R12" s="40"/>
      <c r="S12" s="40"/>
      <c r="T12" s="40"/>
      <c r="U12" s="40"/>
      <c r="V12" s="36"/>
      <c r="W12" s="36"/>
      <c r="X12" s="36"/>
      <c r="Y12" s="36"/>
      <c r="Z12" s="36"/>
      <c r="AA12" s="36"/>
      <c r="AB12" s="36"/>
    </row>
    <row r="13" spans="1:28">
      <c r="A13" s="35" t="s">
        <v>12</v>
      </c>
      <c r="B13" s="35">
        <v>3.8270029202952474</v>
      </c>
      <c r="C13" s="35">
        <v>5.2123226072872031</v>
      </c>
      <c r="D13" s="35"/>
      <c r="E13" s="35"/>
      <c r="F13" s="35"/>
      <c r="G13" s="35"/>
      <c r="H13" s="35"/>
      <c r="I13" s="35"/>
      <c r="K13" s="32"/>
      <c r="L13" s="32"/>
      <c r="M13" s="2"/>
      <c r="N13" s="35"/>
      <c r="O13" s="35"/>
      <c r="P13" s="35"/>
      <c r="Q13" s="35"/>
      <c r="R13" s="35"/>
      <c r="S13" s="35"/>
      <c r="T13" s="35"/>
      <c r="U13" s="35"/>
      <c r="V13" s="36"/>
      <c r="W13" s="36"/>
      <c r="X13" s="36"/>
      <c r="Y13" s="36"/>
      <c r="Z13" s="36"/>
      <c r="AA13" s="36"/>
      <c r="AB13" s="36"/>
    </row>
    <row r="14" spans="1:28">
      <c r="A14" s="35" t="s">
        <v>91</v>
      </c>
      <c r="B14" s="35">
        <v>2.3218431541052609</v>
      </c>
      <c r="C14" s="35">
        <v>4.5053500738762455</v>
      </c>
      <c r="D14" s="35"/>
      <c r="E14" s="35"/>
      <c r="F14" s="35"/>
      <c r="G14" s="35"/>
      <c r="H14" s="35"/>
      <c r="I14" s="35"/>
      <c r="K14" s="32"/>
      <c r="L14" s="32"/>
      <c r="M14" s="32"/>
      <c r="N14" s="32"/>
      <c r="O14" s="32"/>
      <c r="P14" s="32"/>
      <c r="Q14" s="32"/>
      <c r="R14" s="32"/>
      <c r="S14" s="36"/>
      <c r="U14" s="36"/>
      <c r="V14" s="36"/>
      <c r="W14" s="36"/>
      <c r="X14" s="36"/>
      <c r="Y14" s="36"/>
      <c r="Z14" s="36"/>
      <c r="AA14" s="36"/>
      <c r="AB14" s="36"/>
    </row>
    <row r="15" spans="1:28">
      <c r="A15" s="35" t="s">
        <v>39</v>
      </c>
      <c r="B15" s="35">
        <v>22.835758520465564</v>
      </c>
      <c r="C15" s="35">
        <v>19.302864086535962</v>
      </c>
      <c r="D15" s="35"/>
      <c r="E15" s="35"/>
      <c r="F15" s="35"/>
      <c r="G15" s="35"/>
      <c r="H15" s="35"/>
      <c r="I15" s="35"/>
      <c r="K15" s="32"/>
      <c r="L15" s="32"/>
      <c r="M15" s="32"/>
      <c r="N15" s="32"/>
      <c r="O15" s="32"/>
      <c r="P15" s="32"/>
      <c r="Q15" s="32"/>
      <c r="R15" s="32"/>
      <c r="S15" s="36"/>
      <c r="U15" s="36"/>
      <c r="V15" s="36"/>
      <c r="W15" s="36"/>
      <c r="X15" s="36"/>
      <c r="Y15" s="36"/>
      <c r="Z15" s="36"/>
      <c r="AA15" s="36"/>
      <c r="AB15" s="36"/>
    </row>
    <row r="16" spans="1:28">
      <c r="A16" s="35"/>
      <c r="B16" s="35"/>
      <c r="C16" s="35"/>
      <c r="D16" s="35"/>
      <c r="E16" s="35"/>
      <c r="F16" s="35"/>
      <c r="G16" s="35"/>
      <c r="H16" s="35"/>
      <c r="I16" s="35"/>
      <c r="K16" s="32"/>
      <c r="L16" s="32"/>
      <c r="M16" s="32"/>
      <c r="N16" s="32"/>
      <c r="O16" s="32"/>
      <c r="P16" s="32"/>
      <c r="Q16" s="32"/>
      <c r="R16" s="32"/>
      <c r="S16" s="36"/>
      <c r="U16" s="36"/>
      <c r="V16" s="36"/>
      <c r="W16" s="36"/>
      <c r="X16" s="36"/>
      <c r="Y16" s="36"/>
      <c r="Z16" s="36"/>
      <c r="AA16" s="36"/>
      <c r="AB16" s="36"/>
    </row>
    <row r="17" spans="1:28">
      <c r="A17" s="2"/>
      <c r="B17" s="35"/>
      <c r="C17" s="35"/>
      <c r="D17" s="35"/>
      <c r="E17" s="35"/>
      <c r="F17" s="35"/>
      <c r="G17" s="35"/>
      <c r="H17" s="35"/>
      <c r="I17" s="35"/>
      <c r="K17" s="32"/>
      <c r="L17" s="32"/>
      <c r="M17" s="32"/>
      <c r="N17" s="32"/>
      <c r="O17" s="32"/>
      <c r="P17" s="32"/>
      <c r="Q17" s="32"/>
      <c r="R17" s="32"/>
      <c r="S17" s="36"/>
      <c r="U17" s="36"/>
      <c r="V17" s="36"/>
      <c r="W17" s="36"/>
      <c r="X17" s="36"/>
      <c r="Y17" s="36"/>
      <c r="Z17" s="36"/>
      <c r="AA17" s="36"/>
      <c r="AB17" s="36"/>
    </row>
    <row r="18" spans="1:28">
      <c r="A18" s="2"/>
      <c r="B18" s="35"/>
      <c r="C18" s="35"/>
      <c r="D18" s="35"/>
      <c r="E18" s="35"/>
      <c r="F18" s="35"/>
      <c r="G18" s="35"/>
      <c r="H18" s="35"/>
      <c r="I18" s="35"/>
      <c r="K18" s="32"/>
      <c r="L18" s="32"/>
      <c r="M18" s="32"/>
      <c r="N18" s="32"/>
      <c r="O18" s="32"/>
      <c r="P18" s="32"/>
      <c r="Q18" s="32"/>
      <c r="R18" s="32"/>
      <c r="S18" s="36"/>
      <c r="U18" s="36"/>
      <c r="V18" s="36"/>
      <c r="W18" s="36"/>
      <c r="X18" s="36"/>
      <c r="Y18" s="36"/>
      <c r="Z18" s="36"/>
      <c r="AA18" s="36"/>
      <c r="AB18" s="36"/>
    </row>
    <row r="19" spans="1:28">
      <c r="A19" s="2"/>
      <c r="B19" s="35"/>
      <c r="C19" s="35"/>
      <c r="D19" s="35"/>
      <c r="E19" s="35"/>
      <c r="F19" s="35"/>
      <c r="G19" s="35"/>
      <c r="H19" s="35"/>
      <c r="I19" s="35"/>
      <c r="K19" s="32"/>
      <c r="L19" s="32"/>
      <c r="M19" s="32"/>
      <c r="N19" s="32"/>
      <c r="O19" s="32"/>
      <c r="P19" s="32"/>
      <c r="Q19" s="32"/>
      <c r="R19" s="32"/>
      <c r="S19" s="36"/>
      <c r="U19" s="36"/>
      <c r="V19" s="36"/>
      <c r="W19" s="36"/>
      <c r="X19" s="36"/>
      <c r="Y19" s="36"/>
      <c r="Z19" s="36"/>
      <c r="AA19" s="36"/>
      <c r="AB19" s="36"/>
    </row>
    <row r="20" spans="1:28">
      <c r="A20" s="2"/>
      <c r="B20" s="35"/>
      <c r="C20" s="35"/>
      <c r="D20" s="35"/>
      <c r="E20" s="35"/>
      <c r="F20" s="35"/>
      <c r="G20" s="35"/>
      <c r="H20" s="35"/>
      <c r="I20" s="35"/>
      <c r="K20" s="32"/>
      <c r="L20" s="32"/>
      <c r="M20" s="32"/>
      <c r="N20" s="32"/>
      <c r="O20" s="32"/>
      <c r="P20" s="32"/>
      <c r="Q20" s="32"/>
      <c r="R20" s="32"/>
      <c r="S20" s="36"/>
      <c r="U20" s="36"/>
      <c r="V20" s="36"/>
      <c r="W20" s="36"/>
      <c r="X20" s="36"/>
      <c r="Y20" s="36"/>
      <c r="Z20" s="36"/>
      <c r="AA20" s="36"/>
      <c r="AB20" s="36"/>
    </row>
    <row r="21" spans="1:28">
      <c r="A21" s="2"/>
      <c r="B21" s="35"/>
      <c r="C21" s="35"/>
      <c r="D21" s="35"/>
      <c r="E21" s="35"/>
      <c r="F21" s="35"/>
      <c r="G21" s="35"/>
      <c r="H21" s="35"/>
      <c r="I21" s="35"/>
      <c r="K21" s="32"/>
      <c r="L21" s="32"/>
      <c r="M21" s="32"/>
      <c r="N21" s="32"/>
      <c r="O21" s="32"/>
      <c r="P21" s="32"/>
      <c r="Q21" s="32"/>
      <c r="R21" s="32"/>
      <c r="S21" s="36"/>
      <c r="U21" s="36"/>
      <c r="V21" s="36"/>
      <c r="W21" s="36"/>
      <c r="X21" s="36"/>
      <c r="Y21" s="36"/>
      <c r="Z21" s="36"/>
      <c r="AA21" s="36"/>
      <c r="AB21" s="36"/>
    </row>
    <row r="22" spans="1:28">
      <c r="A22" s="2"/>
      <c r="B22" s="35"/>
      <c r="C22" s="35"/>
      <c r="D22" s="35"/>
      <c r="E22" s="35"/>
      <c r="F22" s="35"/>
      <c r="G22" s="35"/>
      <c r="H22" s="35"/>
      <c r="I22" s="35"/>
      <c r="K22" s="32"/>
      <c r="L22" s="32"/>
      <c r="M22" s="32"/>
      <c r="N22" s="32"/>
      <c r="O22" s="32"/>
      <c r="P22" s="32"/>
      <c r="Q22" s="32"/>
      <c r="R22" s="32"/>
      <c r="S22" s="36"/>
      <c r="U22" s="36"/>
      <c r="V22" s="36"/>
      <c r="W22" s="36"/>
      <c r="X22" s="36"/>
      <c r="Y22" s="36"/>
      <c r="Z22" s="36"/>
      <c r="AA22" s="36"/>
      <c r="AB22" s="36"/>
    </row>
    <row r="23" spans="1:28">
      <c r="A23" s="2"/>
      <c r="B23" s="35"/>
      <c r="C23" s="35"/>
      <c r="D23" s="35"/>
      <c r="E23" s="35"/>
      <c r="F23" s="35"/>
      <c r="G23" s="35"/>
      <c r="H23" s="35"/>
      <c r="I23" s="35"/>
      <c r="K23" s="32"/>
      <c r="L23" s="32"/>
      <c r="M23" s="32"/>
      <c r="N23" s="32"/>
      <c r="O23" s="32"/>
      <c r="P23" s="32"/>
      <c r="Q23" s="32"/>
      <c r="R23" s="32"/>
      <c r="S23" s="36"/>
      <c r="U23" s="36"/>
      <c r="V23" s="36"/>
      <c r="W23" s="36"/>
      <c r="X23" s="36"/>
      <c r="Y23" s="36"/>
      <c r="Z23" s="36"/>
      <c r="AA23" s="36"/>
      <c r="AB23" s="36"/>
    </row>
    <row r="24" spans="1:28">
      <c r="A24" s="2"/>
      <c r="B24" s="35"/>
      <c r="C24" s="35"/>
      <c r="D24" s="35"/>
      <c r="E24" s="35"/>
      <c r="F24" s="35"/>
      <c r="G24" s="35"/>
      <c r="H24" s="35"/>
      <c r="I24" s="35"/>
      <c r="K24" s="32"/>
      <c r="L24" s="32"/>
      <c r="M24" s="32"/>
      <c r="N24" s="32"/>
      <c r="O24" s="32"/>
      <c r="P24" s="32"/>
      <c r="Q24" s="32"/>
      <c r="R24" s="32"/>
      <c r="S24" s="36"/>
      <c r="U24" s="36"/>
      <c r="V24" s="36"/>
      <c r="W24" s="36"/>
      <c r="X24" s="36"/>
      <c r="Y24" s="36"/>
      <c r="Z24" s="36"/>
      <c r="AA24" s="36"/>
      <c r="AB24" s="36"/>
    </row>
    <row r="25" spans="1:28">
      <c r="A25" s="2"/>
      <c r="B25" s="35"/>
      <c r="C25" s="35"/>
      <c r="D25" s="35"/>
      <c r="E25" s="35"/>
      <c r="F25" s="35"/>
      <c r="G25" s="35"/>
      <c r="H25" s="35"/>
      <c r="I25" s="35"/>
      <c r="K25" s="32"/>
      <c r="L25" s="32"/>
      <c r="M25" s="32"/>
      <c r="N25" s="32"/>
      <c r="O25" s="32"/>
      <c r="P25" s="32"/>
      <c r="Q25" s="32"/>
      <c r="R25" s="32"/>
      <c r="S25" s="36"/>
      <c r="U25" s="36"/>
      <c r="V25" s="36"/>
      <c r="W25" s="36"/>
      <c r="X25" s="36"/>
      <c r="Y25" s="36"/>
      <c r="Z25" s="36"/>
      <c r="AA25" s="36"/>
      <c r="AB25" s="36"/>
    </row>
    <row r="26" spans="1:28">
      <c r="A26" s="2"/>
      <c r="B26" s="35"/>
      <c r="C26" s="35"/>
      <c r="D26" s="35"/>
      <c r="E26" s="35"/>
      <c r="F26" s="35"/>
      <c r="G26" s="35"/>
      <c r="H26" s="35"/>
      <c r="I26" s="35"/>
      <c r="K26" s="32"/>
      <c r="L26" s="32"/>
      <c r="M26" s="32"/>
      <c r="N26" s="32"/>
      <c r="O26" s="32"/>
      <c r="P26" s="32"/>
      <c r="Q26" s="32"/>
      <c r="R26" s="32"/>
      <c r="S26" s="36"/>
      <c r="U26" s="36"/>
      <c r="V26" s="36"/>
      <c r="W26" s="36"/>
      <c r="X26" s="36"/>
      <c r="Y26" s="36"/>
      <c r="Z26" s="36"/>
      <c r="AA26" s="36"/>
      <c r="AB26" s="36"/>
    </row>
    <row r="27" spans="1:28">
      <c r="A27" s="2"/>
      <c r="B27" s="35"/>
      <c r="C27" s="35"/>
      <c r="D27" s="35"/>
      <c r="E27" s="35"/>
      <c r="F27" s="35"/>
      <c r="G27" s="35"/>
      <c r="H27" s="35"/>
      <c r="I27" s="35"/>
      <c r="K27" s="32"/>
      <c r="L27" s="32"/>
      <c r="M27" s="32"/>
      <c r="N27" s="32"/>
      <c r="O27" s="32"/>
      <c r="P27" s="32"/>
      <c r="Q27" s="32"/>
      <c r="R27" s="32"/>
      <c r="S27" s="36"/>
      <c r="U27" s="36"/>
      <c r="V27" s="36"/>
      <c r="W27" s="36"/>
      <c r="X27" s="36"/>
      <c r="Y27" s="36"/>
      <c r="Z27" s="36"/>
      <c r="AA27" s="36"/>
      <c r="AB27" s="36"/>
    </row>
    <row r="28" spans="1:28">
      <c r="A28" s="2"/>
      <c r="B28" s="35"/>
      <c r="C28" s="35"/>
      <c r="D28" s="35"/>
      <c r="E28" s="35"/>
      <c r="F28" s="35"/>
      <c r="G28" s="35"/>
      <c r="H28" s="35"/>
      <c r="I28" s="35"/>
      <c r="K28" s="32"/>
      <c r="L28" s="32"/>
      <c r="M28" s="32"/>
      <c r="N28" s="32"/>
      <c r="O28" s="32"/>
      <c r="P28" s="32"/>
      <c r="Q28" s="32"/>
      <c r="R28" s="32"/>
      <c r="S28" s="36"/>
      <c r="U28" s="36"/>
      <c r="V28" s="36"/>
      <c r="W28" s="36"/>
      <c r="X28" s="36"/>
      <c r="Y28" s="36"/>
      <c r="Z28" s="36"/>
      <c r="AA28" s="36"/>
      <c r="AB28" s="36"/>
    </row>
    <row r="29" spans="1:28">
      <c r="A29" s="2"/>
      <c r="B29" s="35"/>
      <c r="C29" s="35"/>
      <c r="D29" s="35"/>
      <c r="E29" s="35"/>
      <c r="F29" s="35"/>
      <c r="G29" s="35"/>
      <c r="H29" s="35"/>
      <c r="I29" s="35"/>
      <c r="K29" s="32"/>
      <c r="L29" s="32"/>
      <c r="M29" s="32"/>
      <c r="N29" s="32"/>
      <c r="O29" s="32"/>
      <c r="P29" s="32"/>
      <c r="Q29" s="32"/>
      <c r="R29" s="32"/>
      <c r="S29" s="36"/>
      <c r="U29" s="36"/>
      <c r="V29" s="36"/>
      <c r="W29" s="36"/>
      <c r="X29" s="36"/>
      <c r="Y29" s="36"/>
      <c r="Z29" s="36"/>
      <c r="AA29" s="36"/>
      <c r="AB29" s="36"/>
    </row>
    <row r="30" spans="1:28">
      <c r="A30" s="2"/>
      <c r="B30" s="35"/>
      <c r="C30" s="35"/>
      <c r="D30" s="35"/>
      <c r="E30" s="35"/>
      <c r="F30" s="35"/>
      <c r="G30" s="35"/>
      <c r="H30" s="35"/>
      <c r="I30" s="35"/>
      <c r="K30" s="32"/>
      <c r="L30" s="32"/>
      <c r="M30" s="32"/>
      <c r="N30" s="32"/>
      <c r="O30" s="32"/>
      <c r="P30" s="32"/>
      <c r="Q30" s="32"/>
      <c r="R30" s="32"/>
      <c r="S30" s="36"/>
      <c r="U30" s="36"/>
      <c r="V30" s="36"/>
      <c r="W30" s="36"/>
      <c r="X30" s="36"/>
      <c r="Y30" s="36"/>
      <c r="Z30" s="36"/>
      <c r="AA30" s="36"/>
      <c r="AB30" s="36"/>
    </row>
    <row r="31" spans="1:28">
      <c r="A31" s="2"/>
      <c r="B31" s="35"/>
      <c r="C31" s="35"/>
      <c r="D31" s="35"/>
      <c r="E31" s="35"/>
      <c r="F31" s="35"/>
      <c r="G31" s="35"/>
      <c r="H31" s="35"/>
      <c r="I31" s="35"/>
      <c r="K31" s="32"/>
      <c r="L31" s="32"/>
      <c r="M31" s="32"/>
      <c r="N31" s="32"/>
      <c r="O31" s="32"/>
      <c r="P31" s="32"/>
      <c r="Q31" s="32"/>
      <c r="R31" s="32"/>
      <c r="S31" s="36"/>
      <c r="U31" s="36"/>
      <c r="V31" s="36"/>
      <c r="W31" s="36"/>
      <c r="X31" s="36"/>
      <c r="Y31" s="36"/>
      <c r="Z31" s="36"/>
      <c r="AA31" s="36"/>
      <c r="AB31" s="36"/>
    </row>
    <row r="32" spans="1:28">
      <c r="A32" s="2"/>
      <c r="B32" s="35"/>
      <c r="C32" s="35"/>
      <c r="D32" s="35"/>
      <c r="E32" s="35"/>
      <c r="F32" s="35"/>
      <c r="G32" s="35"/>
      <c r="H32" s="35"/>
      <c r="I32" s="35"/>
      <c r="K32" s="32"/>
      <c r="L32" s="32"/>
      <c r="M32" s="32"/>
      <c r="N32" s="32"/>
      <c r="O32" s="32"/>
      <c r="P32" s="32"/>
      <c r="Q32" s="32"/>
      <c r="R32" s="32"/>
      <c r="S32" s="36"/>
      <c r="U32" s="36"/>
      <c r="V32" s="36"/>
      <c r="W32" s="36"/>
      <c r="X32" s="36"/>
      <c r="Y32" s="36"/>
      <c r="Z32" s="36"/>
      <c r="AA32" s="36"/>
      <c r="AB32" s="36"/>
    </row>
    <row r="33" spans="1:28">
      <c r="A33" s="2"/>
      <c r="B33" s="35"/>
      <c r="C33" s="35"/>
      <c r="D33" s="35"/>
      <c r="E33" s="35"/>
      <c r="F33" s="35"/>
      <c r="G33" s="35"/>
      <c r="H33" s="35"/>
      <c r="I33" s="35"/>
      <c r="K33" s="32"/>
      <c r="L33" s="32"/>
      <c r="M33" s="32"/>
      <c r="N33" s="32"/>
      <c r="O33" s="32"/>
      <c r="P33" s="32"/>
      <c r="Q33" s="32"/>
      <c r="R33" s="32"/>
      <c r="S33" s="36"/>
      <c r="U33" s="36"/>
      <c r="V33" s="36"/>
      <c r="W33" s="36"/>
      <c r="X33" s="36"/>
      <c r="Y33" s="36"/>
      <c r="Z33" s="36"/>
      <c r="AA33" s="36"/>
      <c r="AB33" s="36"/>
    </row>
    <row r="34" spans="1:28">
      <c r="A34" s="2"/>
      <c r="B34" s="35"/>
      <c r="C34" s="35"/>
      <c r="D34" s="35"/>
      <c r="E34" s="35"/>
      <c r="F34" s="35"/>
      <c r="G34" s="35"/>
      <c r="H34" s="35"/>
      <c r="I34" s="35"/>
      <c r="K34" s="32"/>
      <c r="L34" s="32"/>
      <c r="M34" s="32"/>
      <c r="N34" s="32"/>
      <c r="O34" s="32"/>
      <c r="P34" s="32"/>
      <c r="Q34" s="32"/>
      <c r="R34" s="32"/>
      <c r="S34" s="36"/>
      <c r="U34" s="36"/>
      <c r="V34" s="36"/>
      <c r="W34" s="36"/>
      <c r="X34" s="36"/>
      <c r="Y34" s="36"/>
      <c r="Z34" s="36"/>
      <c r="AA34" s="36"/>
      <c r="AB34" s="36"/>
    </row>
    <row r="35" spans="1:28">
      <c r="A35" s="2"/>
      <c r="B35" s="35"/>
      <c r="C35" s="35"/>
      <c r="D35" s="35"/>
      <c r="E35" s="35"/>
      <c r="F35" s="35"/>
      <c r="G35" s="35"/>
      <c r="H35" s="35"/>
      <c r="I35" s="35"/>
      <c r="K35" s="32"/>
      <c r="L35" s="32"/>
      <c r="M35" s="32"/>
      <c r="N35" s="32"/>
      <c r="O35" s="32"/>
      <c r="P35" s="32"/>
      <c r="Q35" s="32"/>
      <c r="R35" s="32"/>
      <c r="S35" s="36"/>
      <c r="U35" s="36"/>
      <c r="V35" s="36"/>
      <c r="W35" s="36"/>
      <c r="X35" s="36"/>
      <c r="Y35" s="36"/>
      <c r="Z35" s="36"/>
      <c r="AA35" s="36"/>
      <c r="AB35" s="36"/>
    </row>
    <row r="36" spans="1:28">
      <c r="A36" s="2"/>
      <c r="B36" s="35"/>
      <c r="C36" s="35"/>
      <c r="D36" s="35"/>
      <c r="E36" s="35"/>
      <c r="F36" s="35"/>
      <c r="G36" s="35"/>
      <c r="H36" s="35"/>
      <c r="I36" s="35"/>
      <c r="K36" s="32"/>
      <c r="L36" s="32"/>
      <c r="M36" s="32"/>
      <c r="N36" s="32"/>
      <c r="O36" s="32"/>
      <c r="P36" s="32"/>
      <c r="Q36" s="32"/>
      <c r="R36" s="32"/>
      <c r="S36" s="36"/>
      <c r="U36" s="36"/>
      <c r="V36" s="36"/>
      <c r="W36" s="36"/>
      <c r="X36" s="36"/>
      <c r="Y36" s="36"/>
      <c r="Z36" s="36"/>
      <c r="AA36" s="36"/>
      <c r="AB36" s="36"/>
    </row>
    <row r="37" spans="1:28">
      <c r="A37" s="2"/>
      <c r="B37" s="35"/>
      <c r="C37" s="35"/>
      <c r="D37" s="35"/>
      <c r="E37" s="35"/>
      <c r="F37" s="35"/>
      <c r="G37" s="35"/>
      <c r="H37" s="35"/>
      <c r="I37" s="35"/>
      <c r="K37" s="32"/>
      <c r="L37" s="32"/>
      <c r="M37" s="32"/>
      <c r="N37" s="32"/>
      <c r="O37" s="32"/>
      <c r="P37" s="32"/>
      <c r="Q37" s="32"/>
      <c r="R37" s="32"/>
      <c r="S37" s="36"/>
      <c r="U37" s="36"/>
      <c r="V37" s="36"/>
      <c r="W37" s="36"/>
      <c r="X37" s="36"/>
      <c r="Y37" s="36"/>
      <c r="Z37" s="36"/>
      <c r="AA37" s="36"/>
      <c r="AB37" s="36"/>
    </row>
    <row r="38" spans="1:28">
      <c r="A38" s="2"/>
      <c r="B38" s="35"/>
      <c r="C38" s="35"/>
      <c r="D38" s="35"/>
      <c r="E38" s="35"/>
      <c r="F38" s="35"/>
      <c r="G38" s="35"/>
      <c r="H38" s="35"/>
      <c r="I38" s="35"/>
      <c r="K38" s="32"/>
      <c r="L38" s="32"/>
      <c r="M38" s="32"/>
      <c r="N38" s="32"/>
      <c r="O38" s="32"/>
      <c r="P38" s="32"/>
      <c r="Q38" s="32"/>
      <c r="R38" s="32"/>
      <c r="S38" s="36"/>
      <c r="U38" s="36"/>
      <c r="V38" s="36"/>
      <c r="W38" s="36"/>
      <c r="X38" s="36"/>
      <c r="Y38" s="36"/>
      <c r="Z38" s="36"/>
      <c r="AA38" s="36"/>
      <c r="AB38" s="36"/>
    </row>
    <row r="39" spans="1:28">
      <c r="A39" s="2"/>
      <c r="B39" s="35"/>
      <c r="C39" s="35"/>
      <c r="D39" s="35"/>
      <c r="E39" s="35"/>
      <c r="F39" s="35"/>
      <c r="G39" s="35"/>
      <c r="H39" s="35"/>
      <c r="I39" s="35"/>
      <c r="K39" s="32"/>
      <c r="L39" s="32"/>
      <c r="M39" s="32"/>
      <c r="N39" s="32"/>
      <c r="O39" s="32"/>
      <c r="P39" s="32"/>
      <c r="Q39" s="32"/>
      <c r="R39" s="32"/>
      <c r="S39" s="36"/>
      <c r="U39" s="36"/>
      <c r="V39" s="36"/>
      <c r="W39" s="36"/>
      <c r="X39" s="36"/>
      <c r="Y39" s="36"/>
      <c r="Z39" s="36"/>
      <c r="AA39" s="36"/>
      <c r="AB39" s="36"/>
    </row>
    <row r="40" spans="1:28">
      <c r="A40" s="2"/>
      <c r="B40" s="35"/>
      <c r="C40" s="35"/>
      <c r="D40" s="35"/>
      <c r="E40" s="35"/>
      <c r="F40" s="35"/>
      <c r="G40" s="35"/>
      <c r="H40" s="35"/>
      <c r="I40" s="35"/>
      <c r="K40" s="32"/>
      <c r="L40" s="32"/>
      <c r="M40" s="32"/>
      <c r="N40" s="32"/>
      <c r="O40" s="32"/>
      <c r="P40" s="32"/>
      <c r="Q40" s="32"/>
      <c r="R40" s="32"/>
      <c r="S40" s="36"/>
      <c r="U40" s="36"/>
      <c r="V40" s="36"/>
      <c r="W40" s="36"/>
      <c r="X40" s="36"/>
      <c r="Y40" s="36"/>
      <c r="Z40" s="36"/>
      <c r="AA40" s="36"/>
      <c r="AB40" s="36"/>
    </row>
    <row r="41" spans="1:28">
      <c r="A41" s="2"/>
      <c r="B41" s="35"/>
      <c r="C41" s="35"/>
      <c r="D41" s="35"/>
      <c r="E41" s="35"/>
      <c r="F41" s="35"/>
      <c r="G41" s="35"/>
      <c r="H41" s="35"/>
      <c r="I41" s="35"/>
      <c r="K41" s="32"/>
      <c r="L41" s="32"/>
      <c r="M41" s="32"/>
      <c r="N41" s="32"/>
      <c r="O41" s="32"/>
      <c r="P41" s="32"/>
      <c r="Q41" s="32"/>
      <c r="R41" s="32"/>
      <c r="S41" s="36"/>
      <c r="U41" s="36"/>
      <c r="V41" s="36"/>
      <c r="W41" s="36"/>
      <c r="X41" s="36"/>
      <c r="Y41" s="36"/>
      <c r="Z41" s="36"/>
      <c r="AA41" s="36"/>
      <c r="AB41" s="36"/>
    </row>
    <row r="42" spans="1:28">
      <c r="A42" s="2"/>
      <c r="B42" s="35"/>
      <c r="C42" s="35"/>
      <c r="D42" s="35"/>
      <c r="E42" s="35"/>
      <c r="F42" s="35"/>
      <c r="G42" s="35"/>
      <c r="H42" s="35"/>
      <c r="I42" s="35"/>
      <c r="K42" s="32"/>
      <c r="L42" s="32"/>
      <c r="M42" s="32"/>
      <c r="N42" s="32"/>
      <c r="O42" s="32"/>
      <c r="P42" s="32"/>
      <c r="Q42" s="32"/>
      <c r="R42" s="32"/>
      <c r="S42" s="36"/>
      <c r="U42" s="36"/>
      <c r="V42" s="36"/>
      <c r="W42" s="36"/>
      <c r="X42" s="36"/>
      <c r="Y42" s="36"/>
      <c r="Z42" s="36"/>
      <c r="AA42" s="36"/>
      <c r="AB42" s="36"/>
    </row>
    <row r="43" spans="1:28">
      <c r="A43" s="2"/>
      <c r="B43" s="35"/>
      <c r="C43" s="35"/>
      <c r="D43" s="35"/>
      <c r="E43" s="35"/>
      <c r="F43" s="35"/>
      <c r="G43" s="35"/>
      <c r="H43" s="35"/>
      <c r="I43" s="35"/>
      <c r="K43" s="32"/>
      <c r="L43" s="32"/>
      <c r="M43" s="32"/>
      <c r="N43" s="32"/>
      <c r="O43" s="32"/>
      <c r="P43" s="32"/>
      <c r="Q43" s="32"/>
      <c r="R43" s="32"/>
      <c r="S43" s="36"/>
      <c r="U43" s="36"/>
      <c r="V43" s="36"/>
      <c r="W43" s="36"/>
      <c r="X43" s="36"/>
      <c r="Y43" s="36"/>
      <c r="Z43" s="36"/>
      <c r="AA43" s="36"/>
      <c r="AB43" s="36"/>
    </row>
    <row r="44" spans="1:28">
      <c r="A44" s="2"/>
      <c r="B44" s="35"/>
      <c r="C44" s="35"/>
      <c r="D44" s="35"/>
      <c r="E44" s="35"/>
      <c r="F44" s="35"/>
      <c r="G44" s="35"/>
      <c r="H44" s="35"/>
      <c r="I44" s="35"/>
      <c r="K44" s="32"/>
      <c r="L44" s="32"/>
      <c r="M44" s="32"/>
      <c r="N44" s="32"/>
      <c r="O44" s="32"/>
      <c r="P44" s="32"/>
      <c r="Q44" s="32"/>
      <c r="R44" s="32"/>
      <c r="S44" s="36"/>
      <c r="U44" s="36"/>
      <c r="V44" s="36"/>
      <c r="W44" s="36"/>
      <c r="X44" s="36"/>
      <c r="Y44" s="36"/>
      <c r="Z44" s="36"/>
      <c r="AA44" s="36"/>
      <c r="AB44" s="36"/>
    </row>
    <row r="45" spans="1:28">
      <c r="A45" s="2"/>
      <c r="B45" s="35"/>
      <c r="C45" s="35"/>
      <c r="D45" s="35"/>
      <c r="E45" s="35"/>
      <c r="F45" s="35"/>
      <c r="G45" s="35"/>
      <c r="H45" s="35"/>
      <c r="I45" s="35"/>
      <c r="K45" s="32"/>
      <c r="L45" s="32"/>
      <c r="M45" s="32"/>
      <c r="N45" s="32"/>
      <c r="O45" s="32"/>
      <c r="P45" s="32"/>
      <c r="Q45" s="32"/>
      <c r="R45" s="32"/>
      <c r="S45" s="36"/>
      <c r="U45" s="36"/>
      <c r="V45" s="36"/>
      <c r="W45" s="36"/>
      <c r="X45" s="36"/>
      <c r="Y45" s="36"/>
      <c r="Z45" s="36"/>
      <c r="AA45" s="36"/>
      <c r="AB45" s="36"/>
    </row>
    <row r="46" spans="1:28">
      <c r="A46" s="2"/>
      <c r="B46" s="35"/>
      <c r="C46" s="35"/>
      <c r="D46" s="35"/>
      <c r="E46" s="35"/>
      <c r="F46" s="35"/>
      <c r="G46" s="35"/>
      <c r="H46" s="35"/>
      <c r="I46" s="35"/>
      <c r="K46" s="32"/>
      <c r="L46" s="32"/>
      <c r="M46" s="32"/>
      <c r="N46" s="32"/>
      <c r="O46" s="32"/>
      <c r="P46" s="32"/>
      <c r="Q46" s="32"/>
      <c r="R46" s="32"/>
      <c r="S46" s="36"/>
      <c r="U46" s="36"/>
      <c r="V46" s="36"/>
      <c r="W46" s="36"/>
      <c r="X46" s="36"/>
      <c r="Y46" s="36"/>
      <c r="Z46" s="36"/>
      <c r="AA46" s="36"/>
      <c r="AB46" s="36"/>
    </row>
    <row r="47" spans="1:28">
      <c r="A47" s="2"/>
      <c r="B47" s="35"/>
      <c r="C47" s="35"/>
      <c r="D47" s="35"/>
      <c r="E47" s="35"/>
      <c r="F47" s="35"/>
      <c r="G47" s="35"/>
      <c r="H47" s="35"/>
      <c r="I47" s="35"/>
      <c r="K47" s="32"/>
      <c r="L47" s="32"/>
      <c r="M47" s="32"/>
      <c r="N47" s="32"/>
      <c r="O47" s="32"/>
      <c r="P47" s="32"/>
      <c r="Q47" s="32"/>
      <c r="R47" s="32"/>
      <c r="S47" s="36"/>
      <c r="U47" s="36"/>
      <c r="V47" s="36"/>
      <c r="W47" s="36"/>
      <c r="X47" s="36"/>
      <c r="Y47" s="36"/>
      <c r="Z47" s="36"/>
      <c r="AA47" s="36"/>
      <c r="AB47" s="36"/>
    </row>
    <row r="48" spans="1:28">
      <c r="A48" s="2"/>
      <c r="B48" s="35"/>
      <c r="C48" s="35"/>
      <c r="D48" s="35"/>
      <c r="E48" s="35"/>
      <c r="F48" s="35"/>
      <c r="G48" s="35"/>
      <c r="H48" s="35"/>
      <c r="I48" s="35"/>
      <c r="K48" s="32"/>
      <c r="L48" s="32"/>
      <c r="M48" s="32"/>
      <c r="N48" s="32"/>
      <c r="O48" s="32"/>
      <c r="P48" s="32"/>
      <c r="Q48" s="32"/>
      <c r="R48" s="32"/>
      <c r="S48" s="36"/>
      <c r="U48" s="36"/>
      <c r="V48" s="36"/>
      <c r="W48" s="36"/>
      <c r="X48" s="36"/>
      <c r="Y48" s="36"/>
      <c r="Z48" s="36"/>
      <c r="AA48" s="36"/>
      <c r="AB48" s="36"/>
    </row>
    <row r="49" spans="1:28">
      <c r="A49" s="2"/>
      <c r="B49" s="35"/>
      <c r="C49" s="35"/>
      <c r="D49" s="35"/>
      <c r="E49" s="35"/>
      <c r="F49" s="35"/>
      <c r="G49" s="35"/>
      <c r="H49" s="35"/>
      <c r="I49" s="35"/>
      <c r="K49" s="32"/>
      <c r="L49" s="32"/>
      <c r="M49" s="32"/>
      <c r="N49" s="32"/>
      <c r="O49" s="32"/>
      <c r="P49" s="32"/>
      <c r="Q49" s="32"/>
      <c r="R49" s="32"/>
      <c r="S49" s="36"/>
      <c r="U49" s="36"/>
      <c r="V49" s="36"/>
      <c r="W49" s="36"/>
      <c r="X49" s="36"/>
      <c r="Y49" s="36"/>
      <c r="Z49" s="36"/>
      <c r="AA49" s="36"/>
      <c r="AB49" s="36"/>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3"/>
  <sheetViews>
    <sheetView workbookViewId="0">
      <selection activeCell="B33" sqref="B32:B33"/>
    </sheetView>
  </sheetViews>
  <sheetFormatPr defaultRowHeight="15"/>
  <cols>
    <col min="1" max="1" width="10" customWidth="1"/>
    <col min="2" max="2" width="20.5703125" customWidth="1"/>
    <col min="3" max="3" width="14.7109375" bestFit="1" customWidth="1"/>
  </cols>
  <sheetData>
    <row r="1" spans="1:3">
      <c r="A1" s="1" t="s">
        <v>0</v>
      </c>
      <c r="B1" t="s">
        <v>67</v>
      </c>
    </row>
    <row r="2" spans="1:3">
      <c r="A2" s="1" t="s">
        <v>1</v>
      </c>
      <c r="B2" t="s">
        <v>4</v>
      </c>
    </row>
    <row r="3" spans="1:3">
      <c r="A3" s="1" t="s">
        <v>2</v>
      </c>
      <c r="B3" t="s">
        <v>9</v>
      </c>
    </row>
    <row r="4" spans="1:3">
      <c r="A4" s="1" t="s">
        <v>3</v>
      </c>
      <c r="B4" s="32" t="s">
        <v>81</v>
      </c>
    </row>
    <row r="7" spans="1:3">
      <c r="A7" s="3"/>
      <c r="B7" s="5" t="s">
        <v>33</v>
      </c>
      <c r="C7" s="5" t="s">
        <v>32</v>
      </c>
    </row>
    <row r="8" spans="1:3">
      <c r="A8" s="2">
        <v>42094</v>
      </c>
      <c r="B8" s="9">
        <v>49.77387094259727</v>
      </c>
      <c r="C8" s="9">
        <v>50.95874828217989</v>
      </c>
    </row>
    <row r="9" spans="1:3">
      <c r="A9" s="2">
        <v>42185</v>
      </c>
      <c r="B9" s="9">
        <v>51.44361800911522</v>
      </c>
      <c r="C9" s="9">
        <v>50.198525137506898</v>
      </c>
    </row>
    <row r="10" spans="1:3">
      <c r="A10" s="2">
        <v>42277</v>
      </c>
      <c r="B10" s="9">
        <v>51.477832234782817</v>
      </c>
      <c r="C10" s="9">
        <v>50.598941425503696</v>
      </c>
    </row>
    <row r="11" spans="1:3">
      <c r="A11" s="2">
        <v>42369</v>
      </c>
      <c r="B11" s="9">
        <v>51.753814832861508</v>
      </c>
      <c r="C11" s="9">
        <v>51.112284004839204</v>
      </c>
    </row>
    <row r="12" spans="1:3">
      <c r="A12" s="2">
        <v>42460</v>
      </c>
      <c r="B12" s="9">
        <v>55.848996773916404</v>
      </c>
      <c r="C12" s="9">
        <v>52.631065462668992</v>
      </c>
    </row>
    <row r="13" spans="1:3">
      <c r="A13" s="2">
        <v>42551</v>
      </c>
      <c r="B13" s="9">
        <v>51.800023652915385</v>
      </c>
      <c r="C13" s="9">
        <v>52.720166873619036</v>
      </c>
    </row>
    <row r="14" spans="1:3">
      <c r="A14" s="2">
        <v>42643</v>
      </c>
      <c r="B14" s="9">
        <v>51.071300303200331</v>
      </c>
      <c r="C14" s="9">
        <v>52.618533890723405</v>
      </c>
    </row>
    <row r="15" spans="1:3">
      <c r="A15" s="2">
        <v>42735</v>
      </c>
      <c r="B15" s="9">
        <v>51.336192079008455</v>
      </c>
      <c r="C15" s="9">
        <v>52.514128202260146</v>
      </c>
    </row>
    <row r="16" spans="1:3">
      <c r="A16" s="2">
        <v>42825</v>
      </c>
      <c r="B16" s="9">
        <v>49.861247020171234</v>
      </c>
      <c r="C16" s="9">
        <v>51.017190763823848</v>
      </c>
    </row>
    <row r="17" spans="1:7">
      <c r="A17" s="2">
        <v>42916</v>
      </c>
      <c r="B17" s="9">
        <v>50.408583714501873</v>
      </c>
      <c r="C17" s="9">
        <v>50.669330779220466</v>
      </c>
    </row>
    <row r="18" spans="1:7">
      <c r="A18" s="2">
        <v>43008</v>
      </c>
      <c r="B18" s="9">
        <v>50.003442743375125</v>
      </c>
      <c r="C18" s="9">
        <v>50.402366389264174</v>
      </c>
      <c r="F18" s="31"/>
      <c r="G18" s="31"/>
    </row>
    <row r="19" spans="1:7">
      <c r="A19" s="2">
        <v>43100</v>
      </c>
      <c r="B19" s="9">
        <v>50.902745633028779</v>
      </c>
      <c r="C19" s="9">
        <v>50.294004777769253</v>
      </c>
    </row>
    <row r="20" spans="1:7">
      <c r="A20" s="2">
        <v>43190</v>
      </c>
      <c r="B20" s="9">
        <v>50.510686057114754</v>
      </c>
      <c r="C20" s="9">
        <v>50.456364537005129</v>
      </c>
    </row>
    <row r="21" spans="1:7">
      <c r="A21" s="2">
        <v>43281</v>
      </c>
      <c r="B21" s="9">
        <v>49.216549871731729</v>
      </c>
      <c r="C21" s="9">
        <v>50.158356076312593</v>
      </c>
    </row>
    <row r="22" spans="1:7">
      <c r="A22" s="2">
        <v>43373</v>
      </c>
      <c r="B22" s="9">
        <v>49.811538859617571</v>
      </c>
      <c r="C22" s="9">
        <v>50.110380105373196</v>
      </c>
      <c r="G22" s="32"/>
    </row>
    <row r="23" spans="1:7">
      <c r="A23" s="2">
        <v>43465</v>
      </c>
      <c r="B23" s="9">
        <v>51.24918617027879</v>
      </c>
      <c r="C23" s="9">
        <v>50.196990239685711</v>
      </c>
      <c r="F23" s="32"/>
      <c r="G23" s="32"/>
    </row>
    <row r="24" spans="1:7">
      <c r="A24" s="2">
        <v>43555</v>
      </c>
      <c r="B24" s="9">
        <v>47.040456145932851</v>
      </c>
      <c r="C24" s="9">
        <v>49.329432761890232</v>
      </c>
      <c r="F24" s="32"/>
      <c r="G24" s="32"/>
    </row>
    <row r="25" spans="1:7">
      <c r="A25" s="2">
        <v>43646</v>
      </c>
      <c r="B25" s="9">
        <v>48.80227470710566</v>
      </c>
      <c r="C25" s="9">
        <v>49.22586397073372</v>
      </c>
    </row>
    <row r="26" spans="1:7">
      <c r="A26" s="2">
        <v>43738</v>
      </c>
      <c r="B26" s="9">
        <v>50.905229566544996</v>
      </c>
      <c r="C26" s="9">
        <v>49.499286647465574</v>
      </c>
    </row>
    <row r="27" spans="1:7">
      <c r="A27" s="2">
        <v>43830</v>
      </c>
      <c r="B27" s="9">
        <v>50.90421980520469</v>
      </c>
      <c r="C27" s="9">
        <v>49.413045056197049</v>
      </c>
    </row>
    <row r="28" spans="1:7">
      <c r="A28" s="2">
        <v>43921</v>
      </c>
      <c r="B28" s="9">
        <v>56.441508187017597</v>
      </c>
      <c r="C28" s="9">
        <v>51.763308066468227</v>
      </c>
    </row>
    <row r="29" spans="1:7">
      <c r="A29" s="2">
        <v>44012</v>
      </c>
      <c r="B29" s="9">
        <v>54.532470033616235</v>
      </c>
      <c r="C29" s="9">
        <v>53.195856898095869</v>
      </c>
    </row>
    <row r="30" spans="1:7">
      <c r="A30" s="2">
        <v>44104</v>
      </c>
      <c r="B30" s="33">
        <v>53.483381022593591</v>
      </c>
      <c r="C30" s="33">
        <v>53.840394762108026</v>
      </c>
    </row>
    <row r="31" spans="1:7">
      <c r="A31" s="2">
        <v>44196</v>
      </c>
      <c r="B31" s="33">
        <v>53.209143558031577</v>
      </c>
      <c r="C31" s="33">
        <v>54.416625700314746</v>
      </c>
    </row>
    <row r="32" spans="1:7">
      <c r="A32" s="2">
        <v>44286</v>
      </c>
      <c r="B32" s="35">
        <f>0.491140288438403*100</f>
        <v>49.114028843840302</v>
      </c>
      <c r="C32" s="35">
        <f>0.525847558645204*100</f>
        <v>52.584755864520403</v>
      </c>
    </row>
    <row r="33" spans="1:3">
      <c r="A33" s="2">
        <v>44377</v>
      </c>
      <c r="B33" s="35">
        <f>0.490009555660582*100</f>
        <v>49.000955566058202</v>
      </c>
      <c r="C33" s="35">
        <f>0.512018772476309*100</f>
        <v>51.201877247630904</v>
      </c>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3"/>
  <sheetViews>
    <sheetView workbookViewId="0">
      <selection activeCell="C31" sqref="C31:C33"/>
    </sheetView>
  </sheetViews>
  <sheetFormatPr defaultRowHeight="15"/>
  <cols>
    <col min="1" max="1" width="10.42578125" bestFit="1" customWidth="1"/>
    <col min="2" max="2" width="20.5703125" customWidth="1"/>
    <col min="3" max="3" width="10.5703125" bestFit="1" customWidth="1"/>
  </cols>
  <sheetData>
    <row r="1" spans="1:3">
      <c r="A1" s="1" t="s">
        <v>0</v>
      </c>
      <c r="B1" t="s">
        <v>65</v>
      </c>
    </row>
    <row r="2" spans="1:3">
      <c r="A2" s="1" t="s">
        <v>1</v>
      </c>
      <c r="B2" t="s">
        <v>4</v>
      </c>
    </row>
    <row r="3" spans="1:3">
      <c r="A3" s="1" t="s">
        <v>2</v>
      </c>
      <c r="B3" t="s">
        <v>9</v>
      </c>
    </row>
    <row r="4" spans="1:3">
      <c r="A4" s="1" t="s">
        <v>3</v>
      </c>
      <c r="B4" t="s">
        <v>66</v>
      </c>
    </row>
    <row r="7" spans="1:3">
      <c r="A7" s="3"/>
      <c r="B7" s="5" t="s">
        <v>21</v>
      </c>
      <c r="C7" s="5" t="s">
        <v>22</v>
      </c>
    </row>
    <row r="8" spans="1:3">
      <c r="A8" s="2">
        <v>42094</v>
      </c>
      <c r="B8" s="4">
        <v>1.3862015256842253</v>
      </c>
      <c r="C8" s="4">
        <v>0.92312477967610751</v>
      </c>
    </row>
    <row r="9" spans="1:3">
      <c r="A9" s="2">
        <v>42185</v>
      </c>
      <c r="B9" s="4">
        <v>1.3530718435722275</v>
      </c>
      <c r="C9" s="4">
        <v>0.8136114030750895</v>
      </c>
    </row>
    <row r="10" spans="1:3">
      <c r="A10" s="2">
        <v>42277</v>
      </c>
      <c r="B10" s="4">
        <v>1.363198516206743</v>
      </c>
      <c r="C10" s="4">
        <v>0.91365810083232579</v>
      </c>
    </row>
    <row r="11" spans="1:3">
      <c r="A11" s="2">
        <v>42369</v>
      </c>
      <c r="B11" s="4">
        <v>1.4152652134951944</v>
      </c>
      <c r="C11" s="4">
        <v>0.9642167369915543</v>
      </c>
    </row>
    <row r="12" spans="1:3">
      <c r="A12" s="2">
        <v>42460</v>
      </c>
      <c r="B12" s="4">
        <v>1.3559398619045862</v>
      </c>
      <c r="C12" s="4">
        <v>0.93645835274747435</v>
      </c>
    </row>
    <row r="13" spans="1:3">
      <c r="A13" s="2">
        <v>42551</v>
      </c>
      <c r="B13" s="4">
        <v>1.3304330389732548</v>
      </c>
      <c r="C13" s="4">
        <v>0.92231587532282977</v>
      </c>
    </row>
    <row r="14" spans="1:3">
      <c r="A14" s="2">
        <v>42643</v>
      </c>
      <c r="B14" s="4">
        <v>1.3243444342932138</v>
      </c>
      <c r="C14" s="4">
        <v>0.88242689055515433</v>
      </c>
    </row>
    <row r="15" spans="1:3">
      <c r="A15" s="2">
        <v>42735</v>
      </c>
      <c r="B15" s="4">
        <v>1.3880275316491577</v>
      </c>
      <c r="C15" s="4">
        <v>0.91295533501670834</v>
      </c>
    </row>
    <row r="16" spans="1:3">
      <c r="A16" s="2">
        <v>42825</v>
      </c>
      <c r="B16" s="4">
        <v>1.3652276587293337</v>
      </c>
      <c r="C16" s="4">
        <v>0.83800706570971284</v>
      </c>
    </row>
    <row r="17" spans="1:7">
      <c r="A17" s="2">
        <v>42916</v>
      </c>
      <c r="B17" s="4">
        <v>1.380995691013972</v>
      </c>
      <c r="C17" s="4">
        <v>0.89698318904399255</v>
      </c>
    </row>
    <row r="18" spans="1:7">
      <c r="A18" s="2">
        <v>43008</v>
      </c>
      <c r="B18" s="4">
        <v>1.3549041313490595</v>
      </c>
      <c r="C18" s="4">
        <v>0.93360024929565555</v>
      </c>
    </row>
    <row r="19" spans="1:7">
      <c r="A19" s="2">
        <v>43100</v>
      </c>
      <c r="B19" s="4">
        <v>1.4080698016040876</v>
      </c>
      <c r="C19" s="4">
        <v>0.95661011978333799</v>
      </c>
    </row>
    <row r="20" spans="1:7">
      <c r="A20" s="2">
        <v>43190</v>
      </c>
      <c r="B20" s="4">
        <v>1.4064612075634073</v>
      </c>
      <c r="C20" s="4">
        <v>1.0355777294445103</v>
      </c>
    </row>
    <row r="21" spans="1:7">
      <c r="A21" s="2">
        <v>43281</v>
      </c>
      <c r="B21" s="4">
        <v>1.3759496979585846</v>
      </c>
      <c r="C21" s="4">
        <v>1.0518802387738668</v>
      </c>
    </row>
    <row r="22" spans="1:7">
      <c r="A22" s="2">
        <v>43373</v>
      </c>
      <c r="B22" s="4">
        <v>1.3967212817944834</v>
      </c>
      <c r="C22" s="4">
        <v>1.0198150598048594</v>
      </c>
    </row>
    <row r="23" spans="1:7">
      <c r="A23" s="2">
        <v>43465</v>
      </c>
      <c r="B23" s="4">
        <v>1.420436435994151</v>
      </c>
      <c r="C23" s="4">
        <v>1.0537759373173761</v>
      </c>
      <c r="G23" s="32"/>
    </row>
    <row r="24" spans="1:7">
      <c r="A24" s="2">
        <v>43555</v>
      </c>
      <c r="B24" s="4">
        <v>1.4099162007291384</v>
      </c>
      <c r="C24" s="4">
        <v>1.0346916173995748</v>
      </c>
    </row>
    <row r="25" spans="1:7">
      <c r="A25" s="2">
        <v>43646</v>
      </c>
      <c r="B25" s="4">
        <v>1.4045192854524093</v>
      </c>
      <c r="C25" s="4">
        <v>1.1430692803728206</v>
      </c>
    </row>
    <row r="26" spans="1:7">
      <c r="A26" s="2">
        <v>43738</v>
      </c>
      <c r="B26" s="4">
        <v>1.4068871757593593</v>
      </c>
      <c r="C26" s="4">
        <v>1.213583690397809</v>
      </c>
    </row>
    <row r="27" spans="1:7">
      <c r="A27" s="2">
        <v>43830</v>
      </c>
      <c r="B27" s="4">
        <v>1.4487799437295763</v>
      </c>
      <c r="C27" s="4">
        <v>1.2497058492018829</v>
      </c>
    </row>
    <row r="28" spans="1:7">
      <c r="A28" s="2">
        <v>43921</v>
      </c>
      <c r="B28" s="4">
        <f>0.0140423678722284*100</f>
        <v>1.4042367872228401</v>
      </c>
      <c r="C28" s="4">
        <f>0.0126567749643016*100</f>
        <v>1.26567749643016</v>
      </c>
    </row>
    <row r="29" spans="1:7">
      <c r="A29" s="2">
        <v>44012</v>
      </c>
      <c r="B29" s="4">
        <f>0.0146110791235682*100</f>
        <v>1.46110791235682</v>
      </c>
      <c r="C29" s="4">
        <f>0.0125773714174874*100</f>
        <v>1.25773714174874</v>
      </c>
      <c r="D29" s="4"/>
    </row>
    <row r="30" spans="1:7">
      <c r="A30" s="2">
        <v>44104</v>
      </c>
      <c r="B30" s="4">
        <v>1.4760379098123504</v>
      </c>
      <c r="C30" s="4">
        <v>1.2443429814681828</v>
      </c>
    </row>
    <row r="31" spans="1:7">
      <c r="A31" s="2">
        <v>44196</v>
      </c>
      <c r="B31" s="4">
        <v>1.4930772297887036</v>
      </c>
      <c r="C31" s="4">
        <v>1.1949259619754282</v>
      </c>
    </row>
    <row r="32" spans="1:7">
      <c r="A32" s="2">
        <v>44286</v>
      </c>
      <c r="B32" s="4">
        <f>0.0146501233237946*100</f>
        <v>1.4650123323794599</v>
      </c>
      <c r="C32" s="4">
        <f>0.0117140574833921*100</f>
        <v>1.17140574833921</v>
      </c>
    </row>
    <row r="33" spans="1:5">
      <c r="A33" s="2">
        <v>44377</v>
      </c>
      <c r="B33" s="4">
        <f>0.0145542642393187*100</f>
        <v>1.4554264239318699</v>
      </c>
      <c r="C33" s="4">
        <f>0.0114651211677497*100</f>
        <v>1.1465121167749699</v>
      </c>
      <c r="E33" s="38"/>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4"/>
  <sheetViews>
    <sheetView workbookViewId="0">
      <selection activeCell="D21" sqref="D21"/>
    </sheetView>
  </sheetViews>
  <sheetFormatPr defaultRowHeight="15"/>
  <cols>
    <col min="1" max="1" width="14.140625" customWidth="1"/>
    <col min="2" max="2" width="20.5703125" customWidth="1"/>
    <col min="3" max="3" width="12" bestFit="1" customWidth="1"/>
  </cols>
  <sheetData>
    <row r="1" spans="1:5">
      <c r="A1" s="1" t="s">
        <v>0</v>
      </c>
      <c r="B1" t="s">
        <v>29</v>
      </c>
    </row>
    <row r="2" spans="1:5">
      <c r="A2" s="1" t="s">
        <v>1</v>
      </c>
      <c r="B2" t="s">
        <v>14</v>
      </c>
    </row>
    <row r="3" spans="1:5">
      <c r="A3" s="1" t="s">
        <v>2</v>
      </c>
      <c r="B3" t="s">
        <v>9</v>
      </c>
    </row>
    <row r="4" spans="1:5">
      <c r="A4" s="1" t="s">
        <v>3</v>
      </c>
    </row>
    <row r="7" spans="1:5">
      <c r="A7" s="3"/>
      <c r="B7" s="5" t="s">
        <v>38</v>
      </c>
      <c r="C7" s="11"/>
      <c r="D7" s="17"/>
    </row>
    <row r="8" spans="1:5">
      <c r="A8" s="2">
        <v>43190</v>
      </c>
      <c r="B8" s="9">
        <v>4.5684688600000003</v>
      </c>
    </row>
    <row r="9" spans="1:5">
      <c r="A9" s="2">
        <v>43281</v>
      </c>
      <c r="B9" s="9">
        <v>6.5727922110000003</v>
      </c>
    </row>
    <row r="10" spans="1:5">
      <c r="A10" s="2">
        <v>43373</v>
      </c>
      <c r="B10" s="9">
        <v>8.1845161829999995</v>
      </c>
    </row>
    <row r="11" spans="1:5">
      <c r="A11" s="2">
        <v>43465</v>
      </c>
      <c r="B11" s="9">
        <v>10.583130053</v>
      </c>
    </row>
    <row r="12" spans="1:5">
      <c r="A12" s="2">
        <v>43555</v>
      </c>
      <c r="B12" s="9">
        <v>14.992522866</v>
      </c>
    </row>
    <row r="13" spans="1:5">
      <c r="A13" s="2">
        <v>43646</v>
      </c>
      <c r="B13" s="9">
        <v>17.375924939000001</v>
      </c>
    </row>
    <row r="14" spans="1:5">
      <c r="A14" s="2">
        <v>43738</v>
      </c>
      <c r="B14" s="9">
        <v>19.649134413999999</v>
      </c>
    </row>
    <row r="15" spans="1:5">
      <c r="A15" s="2">
        <v>43830</v>
      </c>
      <c r="B15" s="9">
        <v>21.683818379000002</v>
      </c>
    </row>
    <row r="16" spans="1:5">
      <c r="A16" s="2">
        <v>43921</v>
      </c>
      <c r="B16" s="9">
        <v>23.818884721</v>
      </c>
      <c r="D16" s="15"/>
      <c r="E16" s="9"/>
    </row>
    <row r="17" spans="1:2">
      <c r="A17" s="2">
        <v>44012</v>
      </c>
      <c r="B17" s="9">
        <f>26298084525/1000000000</f>
        <v>26.298084525</v>
      </c>
    </row>
    <row r="18" spans="1:2">
      <c r="A18" s="2">
        <v>44104</v>
      </c>
      <c r="B18" s="33">
        <f>29574357502/1000000000</f>
        <v>29.574357502000002</v>
      </c>
    </row>
    <row r="19" spans="1:2">
      <c r="A19" s="2">
        <v>44196</v>
      </c>
      <c r="B19" s="33">
        <v>32.287214994999999</v>
      </c>
    </row>
    <row r="20" spans="1:2">
      <c r="A20" s="2">
        <v>44286</v>
      </c>
      <c r="B20" s="35">
        <v>36.648727260999998</v>
      </c>
    </row>
    <row r="21" spans="1:2">
      <c r="A21" s="2">
        <v>44377</v>
      </c>
      <c r="B21" s="35">
        <v>40.593842299000002</v>
      </c>
    </row>
    <row r="27" spans="1:2">
      <c r="B27" s="12"/>
    </row>
    <row r="28" spans="1:2">
      <c r="B28" s="12"/>
    </row>
    <row r="29" spans="1:2">
      <c r="B29" s="12"/>
    </row>
    <row r="30" spans="1:2">
      <c r="B30" s="12"/>
    </row>
    <row r="31" spans="1:2">
      <c r="B31" s="12"/>
    </row>
    <row r="32" spans="1:2">
      <c r="B32" s="12"/>
    </row>
    <row r="33" spans="2:2">
      <c r="B33" s="12"/>
    </row>
    <row r="34" spans="2:2">
      <c r="B34" s="12"/>
    </row>
  </sheetData>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0"/>
  <sheetViews>
    <sheetView workbookViewId="0">
      <selection activeCell="K26" sqref="K26"/>
    </sheetView>
  </sheetViews>
  <sheetFormatPr defaultRowHeight="15"/>
  <cols>
    <col min="1" max="1" width="14.140625" customWidth="1"/>
    <col min="2" max="2" width="25.28515625" customWidth="1"/>
    <col min="3" max="3" width="12" bestFit="1" customWidth="1"/>
  </cols>
  <sheetData>
    <row r="1" spans="1:8">
      <c r="A1" s="1" t="s">
        <v>0</v>
      </c>
      <c r="B1" t="s">
        <v>63</v>
      </c>
    </row>
    <row r="2" spans="1:8">
      <c r="A2" s="1" t="s">
        <v>1</v>
      </c>
      <c r="B2" t="s">
        <v>82</v>
      </c>
    </row>
    <row r="3" spans="1:8">
      <c r="A3" s="1" t="s">
        <v>2</v>
      </c>
      <c r="B3" t="s">
        <v>9</v>
      </c>
    </row>
    <row r="4" spans="1:8">
      <c r="A4" s="1" t="s">
        <v>3</v>
      </c>
      <c r="B4" t="s">
        <v>64</v>
      </c>
    </row>
    <row r="7" spans="1:8">
      <c r="A7" s="3"/>
      <c r="B7" s="5" t="s">
        <v>79</v>
      </c>
      <c r="C7" s="5" t="s">
        <v>80</v>
      </c>
    </row>
    <row r="8" spans="1:8">
      <c r="A8" s="2">
        <v>41061</v>
      </c>
      <c r="B8">
        <v>22</v>
      </c>
      <c r="C8" s="9">
        <v>126.235242</v>
      </c>
      <c r="H8" s="13"/>
    </row>
    <row r="9" spans="1:8">
      <c r="A9" s="2">
        <v>41244</v>
      </c>
      <c r="B9">
        <v>22</v>
      </c>
      <c r="C9" s="9">
        <v>135.37785099999999</v>
      </c>
      <c r="H9" s="13"/>
    </row>
    <row r="10" spans="1:8">
      <c r="A10" s="2">
        <v>41426</v>
      </c>
      <c r="B10">
        <v>23</v>
      </c>
      <c r="C10" s="9">
        <v>136.48057299999999</v>
      </c>
      <c r="H10" s="13"/>
    </row>
    <row r="11" spans="1:8">
      <c r="A11" s="2">
        <v>41609</v>
      </c>
      <c r="B11">
        <v>22</v>
      </c>
      <c r="C11" s="9">
        <v>127.509832</v>
      </c>
      <c r="H11" s="13"/>
    </row>
    <row r="12" spans="1:8">
      <c r="A12" s="2">
        <v>41791</v>
      </c>
      <c r="B12">
        <v>23</v>
      </c>
      <c r="C12" s="9">
        <v>118.950862</v>
      </c>
      <c r="H12" s="13"/>
    </row>
    <row r="13" spans="1:8">
      <c r="A13" s="2">
        <v>41974</v>
      </c>
      <c r="B13">
        <v>24</v>
      </c>
      <c r="C13" s="9">
        <v>121.243554</v>
      </c>
      <c r="H13" s="13"/>
    </row>
    <row r="14" spans="1:8">
      <c r="A14" s="2">
        <v>42156</v>
      </c>
      <c r="B14">
        <v>23</v>
      </c>
      <c r="C14" s="9">
        <v>127.804142</v>
      </c>
      <c r="H14" s="13"/>
    </row>
    <row r="15" spans="1:8">
      <c r="A15" s="2">
        <v>42339</v>
      </c>
      <c r="B15">
        <v>25</v>
      </c>
      <c r="C15" s="9">
        <v>144.03834599999999</v>
      </c>
      <c r="H15" s="13"/>
    </row>
    <row r="16" spans="1:8">
      <c r="A16" s="2">
        <v>42522</v>
      </c>
      <c r="B16">
        <v>27</v>
      </c>
      <c r="C16" s="9">
        <v>167.59769700000001</v>
      </c>
      <c r="H16" s="13"/>
    </row>
    <row r="17" spans="1:8">
      <c r="A17" s="2">
        <v>42705</v>
      </c>
      <c r="B17">
        <v>28</v>
      </c>
      <c r="C17" s="9">
        <v>191.23185000000001</v>
      </c>
      <c r="H17" s="13"/>
    </row>
    <row r="18" spans="1:8">
      <c r="A18" s="2">
        <v>42887</v>
      </c>
      <c r="B18">
        <v>32</v>
      </c>
      <c r="C18" s="9">
        <v>219.32824299999999</v>
      </c>
      <c r="H18" s="13"/>
    </row>
    <row r="19" spans="1:8">
      <c r="A19" s="2">
        <v>43070</v>
      </c>
      <c r="B19">
        <v>32</v>
      </c>
      <c r="C19" s="9">
        <v>245.715711</v>
      </c>
      <c r="H19" s="13"/>
    </row>
    <row r="20" spans="1:8">
      <c r="A20" s="2">
        <v>43252</v>
      </c>
      <c r="B20">
        <v>32</v>
      </c>
      <c r="C20" s="9">
        <v>275.37471099999999</v>
      </c>
      <c r="H20" s="13"/>
    </row>
    <row r="21" spans="1:8">
      <c r="A21" s="2">
        <v>43435</v>
      </c>
      <c r="B21">
        <v>30</v>
      </c>
      <c r="C21" s="9">
        <v>325.45413400000001</v>
      </c>
      <c r="H21" s="13"/>
    </row>
    <row r="22" spans="1:8">
      <c r="A22" s="2">
        <v>43617</v>
      </c>
      <c r="B22">
        <v>30</v>
      </c>
      <c r="C22" s="9">
        <v>399.977192</v>
      </c>
      <c r="H22" s="13"/>
    </row>
    <row r="23" spans="1:8">
      <c r="A23" s="2">
        <v>43800</v>
      </c>
      <c r="B23">
        <v>30</v>
      </c>
      <c r="C23" s="9">
        <v>558.01142400000003</v>
      </c>
      <c r="H23" s="13"/>
    </row>
    <row r="24" spans="1:8">
      <c r="A24" s="2">
        <v>43983</v>
      </c>
      <c r="B24">
        <v>36</v>
      </c>
      <c r="C24" s="9">
        <v>651.36814000000004</v>
      </c>
      <c r="H24" s="13"/>
    </row>
    <row r="25" spans="1:8">
      <c r="A25" s="2">
        <v>44166</v>
      </c>
      <c r="B25" s="9">
        <v>36</v>
      </c>
      <c r="C25" s="9">
        <v>644.72813900000006</v>
      </c>
    </row>
    <row r="26" spans="1:8">
      <c r="A26" s="2">
        <v>44348</v>
      </c>
      <c r="B26" s="9">
        <v>36</v>
      </c>
      <c r="C26" s="9">
        <v>659.15221899999995</v>
      </c>
    </row>
    <row r="27" spans="1:8">
      <c r="A27" s="2"/>
      <c r="B27" s="9"/>
      <c r="C27" s="9"/>
    </row>
    <row r="28" spans="1:8">
      <c r="A28" s="2"/>
      <c r="B28" s="9"/>
      <c r="C28" s="9"/>
    </row>
    <row r="29" spans="1:8">
      <c r="A29" s="2"/>
      <c r="B29" s="9"/>
      <c r="C29" s="9"/>
    </row>
    <row r="30" spans="1:8">
      <c r="A30" s="2"/>
      <c r="B30" s="9"/>
      <c r="C30" s="9"/>
    </row>
    <row r="31" spans="1:8">
      <c r="A31" s="2"/>
      <c r="B31" s="9"/>
      <c r="C31" s="9"/>
    </row>
    <row r="32" spans="1:8">
      <c r="A32" s="2"/>
      <c r="B32" s="9"/>
      <c r="C32" s="9"/>
    </row>
    <row r="33" spans="1:3">
      <c r="A33" s="2"/>
      <c r="B33" s="9"/>
      <c r="C33" s="9"/>
    </row>
    <row r="34" spans="1:3">
      <c r="A34" s="2"/>
      <c r="B34" s="9"/>
      <c r="C34" s="9"/>
    </row>
    <row r="35" spans="1:3">
      <c r="A35" s="2"/>
      <c r="B35" s="9"/>
      <c r="C35" s="9"/>
    </row>
    <row r="36" spans="1:3">
      <c r="A36" s="2"/>
      <c r="B36" s="9"/>
      <c r="C36" s="9"/>
    </row>
    <row r="37" spans="1:3">
      <c r="A37" s="2"/>
      <c r="B37" s="9"/>
      <c r="C37" s="9"/>
    </row>
    <row r="38" spans="1:3">
      <c r="A38" s="2"/>
      <c r="B38" s="9"/>
      <c r="C38" s="9"/>
    </row>
    <row r="39" spans="1:3">
      <c r="A39" s="2"/>
      <c r="B39" s="9"/>
      <c r="C39" s="9"/>
    </row>
    <row r="40" spans="1:3">
      <c r="A40" s="2"/>
      <c r="B40" s="9"/>
      <c r="C40" s="9"/>
    </row>
    <row r="41" spans="1:3">
      <c r="A41" s="2"/>
      <c r="B41" s="9"/>
      <c r="C41" s="9"/>
    </row>
    <row r="42" spans="1:3">
      <c r="A42" s="2"/>
      <c r="B42" s="9"/>
      <c r="C42" s="9"/>
    </row>
    <row r="43" spans="1:3">
      <c r="A43" s="2"/>
      <c r="B43" s="9"/>
      <c r="C43" s="9"/>
    </row>
    <row r="44" spans="1:3">
      <c r="A44" s="2"/>
      <c r="B44" s="9"/>
      <c r="C44" s="9"/>
    </row>
    <row r="45" spans="1:3">
      <c r="A45" s="2"/>
      <c r="B45" s="9"/>
      <c r="C45" s="9"/>
    </row>
    <row r="46" spans="1:3">
      <c r="A46" s="2"/>
      <c r="B46" s="9"/>
      <c r="C46" s="9"/>
    </row>
    <row r="47" spans="1:3">
      <c r="A47" s="2"/>
      <c r="B47" s="9"/>
      <c r="C47" s="9"/>
    </row>
    <row r="48" spans="1:3">
      <c r="A48" s="2"/>
      <c r="B48" s="9"/>
      <c r="C48" s="9"/>
    </row>
    <row r="49" spans="1:3">
      <c r="A49" s="2"/>
      <c r="B49" s="9"/>
      <c r="C49" s="9"/>
    </row>
    <row r="50" spans="1:3">
      <c r="A50" s="2"/>
      <c r="B50" s="9"/>
      <c r="C50" s="9"/>
    </row>
    <row r="51" spans="1:3">
      <c r="A51" s="2"/>
      <c r="B51" s="9"/>
      <c r="C51" s="9"/>
    </row>
    <row r="52" spans="1:3">
      <c r="A52" s="2"/>
      <c r="B52" s="9"/>
      <c r="C52" s="9"/>
    </row>
    <row r="53" spans="1:3">
      <c r="A53" s="2"/>
      <c r="B53" s="9"/>
      <c r="C53" s="9"/>
    </row>
    <row r="54" spans="1:3">
      <c r="A54" s="2"/>
      <c r="B54" s="9"/>
      <c r="C54" s="9"/>
    </row>
    <row r="55" spans="1:3">
      <c r="A55" s="2"/>
      <c r="B55" s="9"/>
      <c r="C55" s="9"/>
    </row>
    <row r="56" spans="1:3">
      <c r="A56" s="2"/>
      <c r="B56" s="9"/>
      <c r="C56" s="9"/>
    </row>
    <row r="57" spans="1:3">
      <c r="A57" s="2"/>
      <c r="B57" s="9"/>
      <c r="C57" s="9"/>
    </row>
    <row r="58" spans="1:3">
      <c r="A58" s="2"/>
      <c r="B58" s="9"/>
      <c r="C58" s="9"/>
    </row>
    <row r="59" spans="1:3">
      <c r="A59" s="2"/>
      <c r="B59" s="9"/>
      <c r="C59" s="9"/>
    </row>
    <row r="60" spans="1:3">
      <c r="A60" s="2"/>
      <c r="B60" s="9"/>
      <c r="C60" s="9"/>
    </row>
    <row r="61" spans="1:3">
      <c r="A61" s="2"/>
      <c r="B61" s="9"/>
      <c r="C61" s="9"/>
    </row>
    <row r="62" spans="1:3">
      <c r="A62" s="2"/>
      <c r="B62" s="9"/>
      <c r="C62" s="9"/>
    </row>
    <row r="63" spans="1:3">
      <c r="A63" s="2"/>
      <c r="B63" s="9"/>
      <c r="C63" s="9"/>
    </row>
    <row r="64" spans="1:3">
      <c r="A64" s="2"/>
      <c r="B64" s="9"/>
      <c r="C64" s="9"/>
    </row>
    <row r="65" spans="1:3">
      <c r="A65" s="2"/>
      <c r="B65" s="9"/>
      <c r="C65" s="9"/>
    </row>
    <row r="66" spans="1:3">
      <c r="A66" s="2"/>
      <c r="B66" s="9"/>
      <c r="C66" s="9"/>
    </row>
    <row r="67" spans="1:3">
      <c r="A67" s="2"/>
      <c r="B67" s="9"/>
      <c r="C67" s="9"/>
    </row>
    <row r="68" spans="1:3">
      <c r="A68" s="2"/>
      <c r="B68" s="9"/>
      <c r="C68" s="9"/>
    </row>
    <row r="69" spans="1:3">
      <c r="A69" s="2"/>
      <c r="B69" s="9"/>
      <c r="C69" s="9"/>
    </row>
    <row r="70" spans="1:3">
      <c r="A70" s="2"/>
      <c r="B70" s="9"/>
      <c r="C70" s="9"/>
    </row>
    <row r="71" spans="1:3">
      <c r="A71" s="2"/>
      <c r="B71" s="9"/>
      <c r="C71" s="9"/>
    </row>
    <row r="72" spans="1:3">
      <c r="A72" s="2"/>
      <c r="B72" s="9"/>
      <c r="C72" s="9"/>
    </row>
    <row r="73" spans="1:3">
      <c r="A73" s="2"/>
      <c r="B73" s="9"/>
      <c r="C73" s="9"/>
    </row>
    <row r="74" spans="1:3">
      <c r="A74" s="2"/>
      <c r="B74" s="9"/>
      <c r="C74" s="9"/>
    </row>
    <row r="75" spans="1:3">
      <c r="A75" s="2"/>
      <c r="B75" s="9"/>
      <c r="C75" s="9"/>
    </row>
    <row r="76" spans="1:3">
      <c r="A76" s="2"/>
      <c r="B76" s="9"/>
      <c r="C76" s="9"/>
    </row>
    <row r="77" spans="1:3">
      <c r="A77" s="2"/>
      <c r="B77" s="9"/>
      <c r="C77" s="9"/>
    </row>
    <row r="78" spans="1:3">
      <c r="A78" s="2"/>
      <c r="B78" s="9"/>
      <c r="C78" s="9"/>
    </row>
    <row r="79" spans="1:3">
      <c r="A79" s="2"/>
      <c r="B79" s="9"/>
      <c r="C79" s="9"/>
    </row>
    <row r="80" spans="1:3">
      <c r="A80" s="2"/>
      <c r="B80" s="9"/>
      <c r="C80" s="9"/>
    </row>
    <row r="81" spans="1:3">
      <c r="A81" s="2"/>
      <c r="B81" s="9"/>
      <c r="C81" s="9"/>
    </row>
    <row r="82" spans="1:3">
      <c r="A82" s="2"/>
      <c r="B82" s="9"/>
      <c r="C82" s="9"/>
    </row>
    <row r="83" spans="1:3">
      <c r="A83" s="2"/>
      <c r="B83" s="9"/>
      <c r="C83" s="9"/>
    </row>
    <row r="84" spans="1:3">
      <c r="A84" s="2"/>
      <c r="B84" s="9"/>
      <c r="C84" s="9"/>
    </row>
    <row r="85" spans="1:3">
      <c r="A85" s="2"/>
      <c r="B85" s="9"/>
      <c r="C85" s="9"/>
    </row>
    <row r="86" spans="1:3">
      <c r="A86" s="2"/>
      <c r="B86" s="9"/>
      <c r="C86" s="9"/>
    </row>
    <row r="87" spans="1:3">
      <c r="A87" s="2"/>
      <c r="B87" s="9"/>
      <c r="C87" s="9"/>
    </row>
    <row r="88" spans="1:3">
      <c r="A88" s="2"/>
      <c r="B88" s="9"/>
      <c r="C88" s="9"/>
    </row>
    <row r="89" spans="1:3">
      <c r="A89" s="2"/>
      <c r="B89" s="9"/>
      <c r="C89" s="9"/>
    </row>
    <row r="90" spans="1:3">
      <c r="A90" s="2"/>
      <c r="B90" s="9"/>
      <c r="C90" s="9"/>
    </row>
    <row r="91" spans="1:3">
      <c r="A91" s="2"/>
      <c r="B91" s="9"/>
      <c r="C91" s="9"/>
    </row>
    <row r="92" spans="1:3">
      <c r="A92" s="2"/>
      <c r="B92" s="9"/>
      <c r="C92" s="9"/>
    </row>
    <row r="93" spans="1:3">
      <c r="A93" s="2"/>
      <c r="B93" s="9"/>
      <c r="C93" s="9"/>
    </row>
    <row r="94" spans="1:3">
      <c r="A94" s="2"/>
      <c r="B94" s="9"/>
      <c r="C94" s="9"/>
    </row>
    <row r="95" spans="1:3">
      <c r="A95" s="2"/>
      <c r="B95" s="9"/>
      <c r="C95" s="9"/>
    </row>
    <row r="96" spans="1:3">
      <c r="A96" s="2"/>
      <c r="B96" s="9"/>
      <c r="C96" s="9"/>
    </row>
    <row r="97" spans="1:3">
      <c r="A97" s="2"/>
      <c r="B97" s="9"/>
      <c r="C97" s="9"/>
    </row>
    <row r="98" spans="1:3">
      <c r="A98" s="2"/>
      <c r="B98" s="9"/>
      <c r="C98" s="9"/>
    </row>
    <row r="99" spans="1:3">
      <c r="A99" s="2"/>
      <c r="B99" s="9"/>
      <c r="C99" s="9"/>
    </row>
    <row r="100" spans="1:3">
      <c r="A100" s="2"/>
      <c r="B100" s="9"/>
      <c r="C100" s="9"/>
    </row>
    <row r="101" spans="1:3">
      <c r="A101" s="2"/>
      <c r="B101" s="9"/>
      <c r="C101" s="9"/>
    </row>
    <row r="102" spans="1:3">
      <c r="A102" s="2"/>
      <c r="B102" s="9"/>
      <c r="C102" s="9"/>
    </row>
    <row r="103" spans="1:3">
      <c r="A103" s="2"/>
      <c r="B103" s="9"/>
      <c r="C103" s="9"/>
    </row>
    <row r="104" spans="1:3">
      <c r="A104" s="2"/>
      <c r="B104" s="9"/>
      <c r="C104" s="9"/>
    </row>
    <row r="105" spans="1:3">
      <c r="A105" s="2"/>
      <c r="B105" s="9"/>
      <c r="C105" s="9"/>
    </row>
    <row r="106" spans="1:3">
      <c r="A106" s="2"/>
      <c r="B106" s="9"/>
      <c r="C106" s="9"/>
    </row>
    <row r="107" spans="1:3">
      <c r="A107" s="2"/>
      <c r="B107" s="9"/>
      <c r="C107" s="9"/>
    </row>
    <row r="108" spans="1:3">
      <c r="A108" s="2"/>
      <c r="B108" s="9"/>
      <c r="C108" s="9"/>
    </row>
    <row r="109" spans="1:3">
      <c r="A109" s="2"/>
      <c r="B109" s="9"/>
      <c r="C109" s="9"/>
    </row>
    <row r="110" spans="1:3">
      <c r="A110" s="2"/>
      <c r="B110" s="9"/>
      <c r="C110" s="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33"/>
  <sheetViews>
    <sheetView workbookViewId="0">
      <selection activeCell="B1" sqref="B1"/>
    </sheetView>
  </sheetViews>
  <sheetFormatPr defaultRowHeight="15"/>
  <cols>
    <col min="1" max="1" width="10" customWidth="1"/>
    <col min="2" max="2" width="20.5703125" customWidth="1"/>
    <col min="3" max="4" width="20.28515625" customWidth="1"/>
  </cols>
  <sheetData>
    <row r="1" spans="1:32">
      <c r="A1" s="1" t="s">
        <v>0</v>
      </c>
      <c r="B1" t="s">
        <v>62</v>
      </c>
    </row>
    <row r="2" spans="1:32">
      <c r="A2" s="1" t="s">
        <v>1</v>
      </c>
      <c r="B2" t="s">
        <v>4</v>
      </c>
    </row>
    <row r="3" spans="1:32">
      <c r="A3" s="1" t="s">
        <v>2</v>
      </c>
      <c r="B3" t="s">
        <v>57</v>
      </c>
    </row>
    <row r="4" spans="1:32">
      <c r="A4" s="1" t="s">
        <v>3</v>
      </c>
      <c r="B4" s="32" t="s">
        <v>83</v>
      </c>
    </row>
    <row r="7" spans="1:32">
      <c r="A7" s="3"/>
      <c r="B7" s="5" t="s">
        <v>5</v>
      </c>
      <c r="C7" s="5" t="s">
        <v>6</v>
      </c>
      <c r="D7" s="5" t="s">
        <v>7</v>
      </c>
      <c r="E7" s="8" t="s">
        <v>30</v>
      </c>
    </row>
    <row r="8" spans="1:32">
      <c r="A8" s="2">
        <v>42094</v>
      </c>
      <c r="B8" s="9">
        <v>13.699868701948581</v>
      </c>
      <c r="C8" s="9">
        <v>14.361901462541345</v>
      </c>
      <c r="D8" s="9">
        <v>6.8930869500000007</v>
      </c>
      <c r="E8" s="9">
        <v>14.051439916995282</v>
      </c>
      <c r="I8" s="9"/>
      <c r="J8" s="9"/>
      <c r="K8" s="9"/>
      <c r="L8" s="9"/>
      <c r="M8" s="9"/>
      <c r="N8" s="9"/>
      <c r="O8" s="9"/>
      <c r="P8" s="9"/>
      <c r="Q8" s="9"/>
      <c r="R8" s="9"/>
      <c r="S8" s="9"/>
      <c r="T8" s="9"/>
      <c r="U8" s="9"/>
      <c r="V8" s="9"/>
      <c r="W8" s="9"/>
      <c r="X8" s="9"/>
      <c r="Y8" s="9"/>
      <c r="Z8" s="9"/>
    </row>
    <row r="9" spans="1:32">
      <c r="A9" s="2">
        <v>42185</v>
      </c>
      <c r="B9" s="33">
        <v>12.78749282949058</v>
      </c>
      <c r="C9" s="9">
        <v>12.19546761211905</v>
      </c>
      <c r="D9" s="9">
        <v>6.8181610299999997</v>
      </c>
      <c r="E9" s="33">
        <v>13.527318413854287</v>
      </c>
    </row>
    <row r="10" spans="1:32">
      <c r="A10" s="2">
        <v>42277</v>
      </c>
      <c r="B10" s="33">
        <v>12.197557064292679</v>
      </c>
      <c r="C10" s="9">
        <v>10.805912694916035</v>
      </c>
      <c r="D10" s="9">
        <v>6.3858144299999999</v>
      </c>
      <c r="E10" s="33">
        <v>13.096849983904779</v>
      </c>
    </row>
    <row r="11" spans="1:32">
      <c r="A11" s="2">
        <v>42369</v>
      </c>
      <c r="B11" s="33">
        <v>12.387012616057735</v>
      </c>
      <c r="C11" s="9">
        <v>8.2197051725269237</v>
      </c>
      <c r="D11" s="9">
        <v>4.4620201999999995</v>
      </c>
      <c r="E11" s="33">
        <v>12.767982802947392</v>
      </c>
    </row>
    <row r="12" spans="1:32">
      <c r="A12" s="2">
        <v>42460</v>
      </c>
      <c r="B12" s="33">
        <v>9.5513819531967421</v>
      </c>
      <c r="C12" s="9">
        <v>11.16412230562163</v>
      </c>
      <c r="D12" s="9">
        <v>5.6481311500000002</v>
      </c>
      <c r="E12" s="33">
        <v>11.730861115759435</v>
      </c>
      <c r="I12" s="32"/>
      <c r="J12" s="32"/>
      <c r="K12" s="32"/>
      <c r="L12" s="32"/>
      <c r="M12" s="32"/>
      <c r="N12" s="32"/>
      <c r="O12" s="32"/>
      <c r="P12" s="32"/>
      <c r="Q12" s="32"/>
      <c r="R12" s="32"/>
      <c r="S12" s="32"/>
      <c r="T12" s="32"/>
      <c r="U12" s="32"/>
      <c r="V12" s="32"/>
      <c r="W12" s="32"/>
      <c r="X12" s="32"/>
      <c r="Y12" s="32"/>
      <c r="Z12" s="32"/>
      <c r="AA12" s="32"/>
      <c r="AB12" s="32"/>
      <c r="AC12" s="32"/>
      <c r="AD12" s="32"/>
      <c r="AE12" s="32"/>
      <c r="AF12" s="32"/>
    </row>
    <row r="13" spans="1:32">
      <c r="A13" s="2">
        <v>42551</v>
      </c>
      <c r="B13" s="33">
        <v>14.212320532872717</v>
      </c>
      <c r="C13" s="9">
        <v>11.928581658259622</v>
      </c>
      <c r="D13" s="9">
        <v>5.6797565600000004</v>
      </c>
      <c r="E13" s="33">
        <v>12.087068041604967</v>
      </c>
    </row>
    <row r="14" spans="1:32">
      <c r="A14" s="2">
        <v>42643</v>
      </c>
      <c r="B14" s="33">
        <v>14.007745902890345</v>
      </c>
      <c r="C14" s="9">
        <v>11.198554010662814</v>
      </c>
      <c r="D14" s="9">
        <v>5.3705120900000001</v>
      </c>
      <c r="E14" s="33">
        <v>12.539615251254386</v>
      </c>
    </row>
    <row r="15" spans="1:32">
      <c r="A15" s="2">
        <v>42735</v>
      </c>
      <c r="B15" s="33">
        <v>13.518467927453123</v>
      </c>
      <c r="C15" s="9">
        <v>13.139891036252136</v>
      </c>
      <c r="D15" s="9">
        <v>3.3025130299999996</v>
      </c>
      <c r="E15" s="33">
        <v>12.822479079103232</v>
      </c>
    </row>
    <row r="16" spans="1:32">
      <c r="A16" s="2">
        <v>42825</v>
      </c>
      <c r="B16" s="33">
        <v>13.99380442503459</v>
      </c>
      <c r="C16" s="9">
        <v>11.174315567188632</v>
      </c>
      <c r="D16" s="9">
        <v>7.3096017147463002</v>
      </c>
      <c r="E16" s="33">
        <v>13.933084697062693</v>
      </c>
    </row>
    <row r="17" spans="1:8">
      <c r="A17" s="2">
        <v>42916</v>
      </c>
      <c r="B17" s="33">
        <v>13.553305146110858</v>
      </c>
      <c r="C17" s="9">
        <v>10.414622028570557</v>
      </c>
      <c r="D17" s="9">
        <v>7.100009104920038</v>
      </c>
      <c r="E17" s="33">
        <v>13.768330850372228</v>
      </c>
    </row>
    <row r="18" spans="1:8">
      <c r="A18" s="2">
        <v>43008</v>
      </c>
      <c r="B18" s="33">
        <v>13.105207874644009</v>
      </c>
      <c r="C18" s="9">
        <v>11.066612701697171</v>
      </c>
      <c r="D18" s="9">
        <v>7.1878955796035191</v>
      </c>
      <c r="E18" s="33">
        <v>13.542696343310645</v>
      </c>
    </row>
    <row r="19" spans="1:8">
      <c r="A19" s="2">
        <v>43100</v>
      </c>
      <c r="B19" s="33">
        <v>12.530646473078741</v>
      </c>
      <c r="C19" s="9">
        <v>10.644672963404819</v>
      </c>
      <c r="D19" s="9">
        <v>6.0438881303139009</v>
      </c>
      <c r="E19" s="33">
        <v>13.295740979717049</v>
      </c>
    </row>
    <row r="20" spans="1:8">
      <c r="A20" s="2">
        <v>43190</v>
      </c>
      <c r="B20" s="33">
        <v>13.238711962974046</v>
      </c>
      <c r="C20" s="9">
        <v>10.567446430059857</v>
      </c>
      <c r="D20" s="9">
        <v>6.7524740819046301</v>
      </c>
      <c r="E20" s="33">
        <v>13.106967864201916</v>
      </c>
    </row>
    <row r="21" spans="1:8">
      <c r="A21" s="2">
        <v>43281</v>
      </c>
      <c r="B21" s="33">
        <v>16.521949243548008</v>
      </c>
      <c r="C21" s="9">
        <v>12.073715650051716</v>
      </c>
      <c r="D21" s="9">
        <v>7.2217398555072378</v>
      </c>
      <c r="E21" s="33">
        <v>13.849128888561202</v>
      </c>
    </row>
    <row r="22" spans="1:8">
      <c r="A22" s="2">
        <v>43373</v>
      </c>
      <c r="B22" s="33">
        <v>15.325311194915118</v>
      </c>
      <c r="C22" s="9">
        <v>8.1013746105040561</v>
      </c>
      <c r="D22" s="9">
        <v>7.2491457447490966</v>
      </c>
      <c r="E22" s="33">
        <v>14.404154718628979</v>
      </c>
    </row>
    <row r="23" spans="1:8">
      <c r="A23" s="2">
        <v>43465</v>
      </c>
      <c r="B23" s="33">
        <v>14.564721784223444</v>
      </c>
      <c r="C23" s="9">
        <v>8.2363450771880586</v>
      </c>
      <c r="D23" s="9">
        <v>6.5</v>
      </c>
      <c r="E23" s="33">
        <v>14.912673546415153</v>
      </c>
    </row>
    <row r="24" spans="1:8">
      <c r="A24" s="2">
        <v>43555</v>
      </c>
      <c r="B24" s="33">
        <v>13.953138865648798</v>
      </c>
      <c r="C24" s="9">
        <v>7.8991612616242746</v>
      </c>
      <c r="D24" s="9">
        <v>6.8</v>
      </c>
      <c r="E24" s="33">
        <v>15.091280272083839</v>
      </c>
    </row>
    <row r="25" spans="1:8">
      <c r="A25" s="2">
        <v>43646</v>
      </c>
      <c r="B25" s="33">
        <v>13.973011762521157</v>
      </c>
      <c r="C25" s="9">
        <v>9.7071022870959247</v>
      </c>
      <c r="D25" s="9">
        <v>7</v>
      </c>
      <c r="E25" s="33">
        <v>14.454045901827129</v>
      </c>
    </row>
    <row r="26" spans="1:8">
      <c r="A26" s="2">
        <v>43738</v>
      </c>
      <c r="B26" s="33">
        <v>13.138605562063226</v>
      </c>
      <c r="C26" s="9">
        <v>3.1967301081690276</v>
      </c>
      <c r="D26" s="9">
        <v>6.6</v>
      </c>
      <c r="E26" s="33">
        <v>13.907369493614159</v>
      </c>
    </row>
    <row r="27" spans="1:8">
      <c r="A27" s="2">
        <v>43830</v>
      </c>
      <c r="B27" s="33">
        <v>13.016308883462976</v>
      </c>
      <c r="C27" s="9">
        <v>10.62845414377319</v>
      </c>
      <c r="D27" s="9">
        <v>5.8</v>
      </c>
      <c r="E27" s="33">
        <v>13.520266268424038</v>
      </c>
    </row>
    <row r="28" spans="1:8">
      <c r="A28" s="2">
        <v>43921</v>
      </c>
      <c r="B28" s="33">
        <v>7.7451751629989252</v>
      </c>
      <c r="C28" s="9">
        <v>2.6258170689180416</v>
      </c>
      <c r="D28" s="9">
        <f>0.0129015217*100</f>
        <v>1.29015217</v>
      </c>
      <c r="E28" s="33">
        <v>11.96827534276157</v>
      </c>
    </row>
    <row r="29" spans="1:8">
      <c r="A29" s="2">
        <v>44012</v>
      </c>
      <c r="B29" s="33">
        <v>7.3729413970132134</v>
      </c>
      <c r="C29" s="9">
        <v>5.1092161320073561</v>
      </c>
      <c r="D29" s="9">
        <v>0.47924198095064002</v>
      </c>
      <c r="E29" s="33">
        <v>10.318257751384586</v>
      </c>
      <c r="G29" s="31"/>
      <c r="H29" s="31"/>
    </row>
    <row r="30" spans="1:8">
      <c r="A30" s="2">
        <v>44104</v>
      </c>
      <c r="B30" s="33">
        <v>8.1005229941036951</v>
      </c>
      <c r="C30" s="33">
        <v>8.0924467166968981</v>
      </c>
      <c r="D30" s="33">
        <v>2.4841830200000001</v>
      </c>
      <c r="E30" s="33">
        <v>9.0587371093947038</v>
      </c>
    </row>
    <row r="31" spans="1:8">
      <c r="A31" s="2">
        <v>44196</v>
      </c>
      <c r="B31" s="33">
        <v>8.9279895313273201</v>
      </c>
      <c r="C31" s="33">
        <v>6.5984594924080717</v>
      </c>
      <c r="D31" s="35">
        <v>1.93799893</v>
      </c>
      <c r="E31" s="33">
        <v>8.0366572713607898</v>
      </c>
    </row>
    <row r="32" spans="1:8">
      <c r="A32" s="2">
        <v>44286</v>
      </c>
      <c r="B32" s="35">
        <f>0.121430485190086*100</f>
        <v>12.1430485190086</v>
      </c>
      <c r="C32" s="35">
        <v>8.6229023694649491</v>
      </c>
      <c r="D32" s="35">
        <v>7.6186401900000007</v>
      </c>
      <c r="E32" s="35">
        <f>0.091361256103632*100</f>
        <v>9.1361256103631998</v>
      </c>
    </row>
    <row r="33" spans="1:5">
      <c r="A33" s="2">
        <v>44377</v>
      </c>
      <c r="B33" s="35">
        <f>0.12611399895408*100</f>
        <v>12.611399895407999</v>
      </c>
      <c r="C33" s="35">
        <v>9.5171978427568096</v>
      </c>
      <c r="D33" s="35">
        <v>7.3906671600000005</v>
      </c>
      <c r="E33" s="35">
        <f>0.104457402349619*100</f>
        <v>10.445740234961901</v>
      </c>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3"/>
  <sheetViews>
    <sheetView workbookViewId="0">
      <selection activeCell="B1" sqref="B1"/>
    </sheetView>
  </sheetViews>
  <sheetFormatPr defaultRowHeight="15"/>
  <cols>
    <col min="1" max="1" width="10" customWidth="1"/>
    <col min="2" max="2" width="20.5703125" customWidth="1"/>
    <col min="3" max="4" width="20.28515625" customWidth="1"/>
  </cols>
  <sheetData>
    <row r="1" spans="1:5">
      <c r="A1" s="1" t="s">
        <v>0</v>
      </c>
      <c r="B1" t="s">
        <v>61</v>
      </c>
    </row>
    <row r="2" spans="1:5">
      <c r="A2" s="1" t="s">
        <v>1</v>
      </c>
      <c r="B2" t="s">
        <v>4</v>
      </c>
    </row>
    <row r="3" spans="1:5">
      <c r="A3" s="1" t="s">
        <v>2</v>
      </c>
      <c r="B3" t="s">
        <v>57</v>
      </c>
    </row>
    <row r="4" spans="1:5">
      <c r="A4" s="1" t="s">
        <v>3</v>
      </c>
      <c r="B4" s="32" t="s">
        <v>83</v>
      </c>
    </row>
    <row r="7" spans="1:5">
      <c r="A7" s="3"/>
      <c r="B7" s="5" t="s">
        <v>5</v>
      </c>
      <c r="C7" s="5" t="s">
        <v>6</v>
      </c>
      <c r="D7" s="5" t="s">
        <v>7</v>
      </c>
      <c r="E7" s="8" t="s">
        <v>30</v>
      </c>
    </row>
    <row r="8" spans="1:5">
      <c r="A8" s="2">
        <v>42094</v>
      </c>
      <c r="B8" s="9">
        <v>44.166930836451733</v>
      </c>
      <c r="C8" s="9">
        <v>43.194940253387834</v>
      </c>
      <c r="D8" s="9">
        <v>60.927604970000004</v>
      </c>
      <c r="E8" s="9">
        <v>45.476839787029263</v>
      </c>
    </row>
    <row r="9" spans="1:5">
      <c r="A9" s="2">
        <v>42185</v>
      </c>
      <c r="B9" s="9">
        <v>45.017662548234277</v>
      </c>
      <c r="C9" s="9">
        <v>47.91811605005114</v>
      </c>
      <c r="D9" s="9">
        <v>59.311574159999999</v>
      </c>
      <c r="E9" s="9">
        <v>44.30332880319974</v>
      </c>
    </row>
    <row r="10" spans="1:5">
      <c r="A10" s="2">
        <v>42277</v>
      </c>
      <c r="B10" s="9">
        <v>45.128993046979552</v>
      </c>
      <c r="C10" s="9">
        <v>49.292463467407842</v>
      </c>
      <c r="D10" s="9">
        <v>59.938106840000003</v>
      </c>
      <c r="E10" s="9">
        <v>44.502578022068704</v>
      </c>
    </row>
    <row r="11" spans="1:5">
      <c r="A11" s="2">
        <v>42369</v>
      </c>
      <c r="B11" s="9">
        <v>45.112211844947637</v>
      </c>
      <c r="C11" s="9">
        <v>50.604610973742197</v>
      </c>
      <c r="D11" s="9">
        <v>62.805818199999997</v>
      </c>
      <c r="E11" s="9">
        <v>44.856449569153298</v>
      </c>
    </row>
    <row r="12" spans="1:5">
      <c r="A12" s="2">
        <v>42460</v>
      </c>
      <c r="B12" s="9">
        <v>49.522522847709745</v>
      </c>
      <c r="C12" s="9">
        <v>49.176589012116779</v>
      </c>
      <c r="D12" s="9">
        <v>65.996790860000004</v>
      </c>
      <c r="E12" s="9">
        <v>46.195347571967801</v>
      </c>
    </row>
    <row r="13" spans="1:5">
      <c r="A13" s="2">
        <v>42551</v>
      </c>
      <c r="B13" s="9">
        <v>44.875854771411809</v>
      </c>
      <c r="C13" s="9">
        <v>49.801271567094417</v>
      </c>
      <c r="D13" s="9">
        <v>62.684163739999995</v>
      </c>
      <c r="E13" s="9">
        <v>46.159895627762189</v>
      </c>
    </row>
    <row r="14" spans="1:5">
      <c r="A14" s="2">
        <v>42643</v>
      </c>
      <c r="B14" s="9">
        <v>44.009710711134112</v>
      </c>
      <c r="C14" s="9">
        <v>47.152817980411236</v>
      </c>
      <c r="D14" s="9">
        <v>63.026307329999995</v>
      </c>
      <c r="E14" s="9">
        <v>45.880075043800822</v>
      </c>
    </row>
    <row r="15" spans="1:5">
      <c r="A15" s="2">
        <v>42735</v>
      </c>
      <c r="B15" s="9">
        <v>43.933095044143769</v>
      </c>
      <c r="C15" s="9">
        <v>49.075049295785725</v>
      </c>
      <c r="D15" s="9">
        <v>65.706389669999993</v>
      </c>
      <c r="E15" s="9">
        <v>45.585295843599859</v>
      </c>
    </row>
    <row r="16" spans="1:5">
      <c r="A16" s="2">
        <v>42825</v>
      </c>
      <c r="B16" s="9">
        <v>43.2908822960731</v>
      </c>
      <c r="C16" s="9">
        <v>48.159234478650838</v>
      </c>
      <c r="D16" s="9">
        <v>63.895539496289288</v>
      </c>
      <c r="E16" s="9">
        <v>44.027385705690698</v>
      </c>
    </row>
    <row r="17" spans="1:5">
      <c r="A17" s="2">
        <v>42916</v>
      </c>
      <c r="B17" s="9">
        <v>43.338333641413826</v>
      </c>
      <c r="C17" s="9">
        <v>50.670916256536742</v>
      </c>
      <c r="D17" s="9">
        <v>61.555518731322721</v>
      </c>
      <c r="E17" s="9">
        <v>43.643005423191198</v>
      </c>
    </row>
    <row r="18" spans="1:5">
      <c r="A18" s="2">
        <v>43008</v>
      </c>
      <c r="B18" s="9">
        <v>42.798249469888447</v>
      </c>
      <c r="C18" s="9">
        <v>48.640361809385489</v>
      </c>
      <c r="D18" s="9">
        <v>61.706182119654187</v>
      </c>
      <c r="E18" s="9">
        <v>43.34014011287978</v>
      </c>
    </row>
    <row r="19" spans="1:5">
      <c r="A19" s="2">
        <v>43100</v>
      </c>
      <c r="B19" s="9">
        <v>43.933978155719245</v>
      </c>
      <c r="C19" s="9">
        <v>52.330286472046275</v>
      </c>
      <c r="D19" s="9">
        <v>63.351302698906494</v>
      </c>
      <c r="E19" s="9">
        <v>43.340360890773653</v>
      </c>
    </row>
    <row r="20" spans="1:5">
      <c r="A20" s="2">
        <v>43190</v>
      </c>
      <c r="B20" s="9">
        <v>43.026144206909592</v>
      </c>
      <c r="C20" s="9">
        <v>50.125583914953793</v>
      </c>
      <c r="D20" s="9">
        <v>65.016477733088593</v>
      </c>
      <c r="E20" s="9">
        <v>43.274176368482777</v>
      </c>
    </row>
    <row r="21" spans="1:5">
      <c r="A21" s="2">
        <v>43281</v>
      </c>
      <c r="B21" s="9">
        <v>40.460204748864641</v>
      </c>
      <c r="C21" s="9">
        <v>51.165821845276952</v>
      </c>
      <c r="D21" s="9">
        <v>63.75496420404437</v>
      </c>
      <c r="E21" s="9">
        <v>42.554644145345485</v>
      </c>
    </row>
    <row r="22" spans="1:5">
      <c r="A22" s="2">
        <v>43373</v>
      </c>
      <c r="B22" s="9">
        <v>41.206577820518895</v>
      </c>
      <c r="C22" s="9">
        <v>52.789264102162392</v>
      </c>
      <c r="D22" s="9">
        <v>63.197745544473079</v>
      </c>
      <c r="E22" s="9">
        <v>42.156726233003091</v>
      </c>
    </row>
    <row r="23" spans="1:5">
      <c r="A23" s="2">
        <v>43465</v>
      </c>
      <c r="B23" s="9">
        <v>41.93370757083332</v>
      </c>
      <c r="C23" s="9">
        <v>58.754746818802104</v>
      </c>
      <c r="D23" s="9">
        <v>64.599999999999994</v>
      </c>
      <c r="E23" s="9">
        <v>41.656658586781617</v>
      </c>
    </row>
    <row r="24" spans="1:5">
      <c r="A24" s="2">
        <v>43555</v>
      </c>
      <c r="B24" s="9">
        <v>38.681926297817256</v>
      </c>
      <c r="C24" s="9">
        <v>53.982715981461574</v>
      </c>
      <c r="D24" s="9">
        <v>66.3</v>
      </c>
      <c r="E24" s="9">
        <v>40.57060410950853</v>
      </c>
    </row>
    <row r="25" spans="1:5">
      <c r="A25" s="2">
        <v>43646</v>
      </c>
      <c r="B25" s="9">
        <v>40.068231335506312</v>
      </c>
      <c r="C25" s="9">
        <v>58.242698921960141</v>
      </c>
      <c r="D25" s="9">
        <v>64.099999999999994</v>
      </c>
      <c r="E25" s="9">
        <v>40.472610756168947</v>
      </c>
    </row>
    <row r="26" spans="1:5">
      <c r="A26" s="2">
        <v>43738</v>
      </c>
      <c r="B26" s="9">
        <v>42.099588922463234</v>
      </c>
      <c r="C26" s="9">
        <v>75.255737644621377</v>
      </c>
      <c r="D26" s="9">
        <v>63.2</v>
      </c>
      <c r="E26" s="9">
        <v>40.695863531655036</v>
      </c>
    </row>
    <row r="27" spans="1:5">
      <c r="A27" s="2">
        <v>43830</v>
      </c>
      <c r="B27" s="9">
        <v>42.167397364173326</v>
      </c>
      <c r="C27" s="9">
        <v>53.534708951128081</v>
      </c>
      <c r="D27" s="9">
        <v>64</v>
      </c>
      <c r="E27" s="9">
        <v>40.75428597999003</v>
      </c>
    </row>
    <row r="28" spans="1:5">
      <c r="A28" s="2">
        <v>43921</v>
      </c>
      <c r="B28" s="9">
        <v>47.522116693485799</v>
      </c>
      <c r="C28" s="9">
        <v>58.11661076317516</v>
      </c>
      <c r="D28" s="9">
        <v>71.7</v>
      </c>
      <c r="E28" s="9">
        <v>42.964333578907166</v>
      </c>
    </row>
    <row r="29" spans="1:5">
      <c r="A29" s="2">
        <v>44012</v>
      </c>
      <c r="B29" s="9">
        <v>46.484292613099989</v>
      </c>
      <c r="C29" s="9">
        <v>53.992238326663781</v>
      </c>
      <c r="D29" s="9">
        <v>66.670883395688989</v>
      </c>
      <c r="E29" s="9">
        <v>44.568348898305587</v>
      </c>
    </row>
    <row r="30" spans="1:5">
      <c r="A30" s="2">
        <v>44104</v>
      </c>
      <c r="B30" s="33">
        <v>45.800290172301075</v>
      </c>
      <c r="C30" s="33">
        <v>55.154876116959144</v>
      </c>
      <c r="D30" s="33">
        <v>64.706298029999999</v>
      </c>
      <c r="E30" s="33">
        <v>45.493524210765045</v>
      </c>
    </row>
    <row r="31" spans="1:5">
      <c r="A31" s="2">
        <v>44196</v>
      </c>
      <c r="B31" s="33">
        <v>45.117670702137993</v>
      </c>
      <c r="C31" s="33">
        <v>58.537016384760008</v>
      </c>
      <c r="D31" s="33">
        <v>65.073048690000007</v>
      </c>
      <c r="E31" s="33">
        <v>46.231092545256217</v>
      </c>
    </row>
    <row r="32" spans="1:5">
      <c r="A32" s="2">
        <v>44286</v>
      </c>
      <c r="B32" s="35">
        <f>0.409967617151872*100</f>
        <v>40.996761715187205</v>
      </c>
      <c r="C32" s="35">
        <v>55.392913093865879</v>
      </c>
      <c r="D32" s="35">
        <v>63.595208420000006</v>
      </c>
      <c r="E32" s="35">
        <f>0.445997538006816*100</f>
        <v>44.599753800681604</v>
      </c>
    </row>
    <row r="33" spans="1:5">
      <c r="A33" s="2">
        <v>44377</v>
      </c>
      <c r="B33" s="35">
        <f>0.404194948543674*100</f>
        <v>40.4194948543674</v>
      </c>
      <c r="C33" s="35">
        <v>53.250650190023478</v>
      </c>
      <c r="D33" s="35">
        <v>64.015720880000003</v>
      </c>
      <c r="E33" s="35">
        <f>0.430835543609984*100</f>
        <v>43.083554360998399</v>
      </c>
    </row>
  </sheetData>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3"/>
  <sheetViews>
    <sheetView workbookViewId="0">
      <selection activeCell="B1" sqref="B1"/>
    </sheetView>
  </sheetViews>
  <sheetFormatPr defaultRowHeight="15"/>
  <cols>
    <col min="1" max="1" width="10" customWidth="1"/>
    <col min="2" max="2" width="20.5703125" customWidth="1"/>
    <col min="3" max="4" width="20.28515625" customWidth="1"/>
  </cols>
  <sheetData>
    <row r="1" spans="1:4">
      <c r="A1" s="1" t="s">
        <v>0</v>
      </c>
      <c r="B1" t="s">
        <v>60</v>
      </c>
    </row>
    <row r="2" spans="1:4">
      <c r="A2" s="1" t="s">
        <v>1</v>
      </c>
      <c r="B2" t="s">
        <v>4</v>
      </c>
    </row>
    <row r="3" spans="1:4">
      <c r="A3" s="1" t="s">
        <v>2</v>
      </c>
      <c r="B3" t="s">
        <v>57</v>
      </c>
    </row>
    <row r="4" spans="1:4">
      <c r="A4" s="1" t="s">
        <v>3</v>
      </c>
      <c r="B4" t="s">
        <v>72</v>
      </c>
    </row>
    <row r="7" spans="1:4">
      <c r="A7" s="3"/>
      <c r="B7" s="5" t="s">
        <v>5</v>
      </c>
      <c r="C7" s="5" t="s">
        <v>6</v>
      </c>
      <c r="D7" s="5" t="s">
        <v>7</v>
      </c>
    </row>
    <row r="8" spans="1:4">
      <c r="A8" s="2">
        <v>42094</v>
      </c>
      <c r="B8" s="4">
        <v>1.3620271871324341</v>
      </c>
      <c r="C8" s="4">
        <v>1.8038326418702888</v>
      </c>
      <c r="D8" s="4">
        <v>1.5504862899999998</v>
      </c>
    </row>
    <row r="9" spans="1:4">
      <c r="A9" s="2">
        <v>42185</v>
      </c>
      <c r="B9" s="4">
        <v>1.3266896154008829</v>
      </c>
      <c r="C9" s="4">
        <v>1.8196778744063391</v>
      </c>
      <c r="D9" s="4">
        <v>1.57343301</v>
      </c>
    </row>
    <row r="10" spans="1:4">
      <c r="A10" s="2">
        <v>42277</v>
      </c>
      <c r="B10" s="4">
        <v>1.3245240278377515</v>
      </c>
      <c r="C10" s="4">
        <v>1.8272063160296326</v>
      </c>
      <c r="D10" s="4">
        <v>1.5728104400000003</v>
      </c>
    </row>
    <row r="11" spans="1:4">
      <c r="A11" s="2">
        <v>42369</v>
      </c>
      <c r="B11" s="4">
        <v>1.3790044791431235</v>
      </c>
      <c r="C11" s="4">
        <v>1.7949466108352061</v>
      </c>
      <c r="D11" s="4">
        <v>1.5978842499999999</v>
      </c>
    </row>
    <row r="12" spans="1:4">
      <c r="A12" s="2">
        <v>42460</v>
      </c>
      <c r="B12" s="4">
        <v>1.2950035573686363</v>
      </c>
      <c r="C12" s="4">
        <v>1.7380358596272905</v>
      </c>
      <c r="D12" s="4">
        <v>1.50049952</v>
      </c>
    </row>
    <row r="13" spans="1:4">
      <c r="A13" s="2">
        <v>42551</v>
      </c>
      <c r="B13" s="4">
        <v>1.2686199368882489</v>
      </c>
      <c r="C13" s="4">
        <v>1.6868968888122255</v>
      </c>
      <c r="D13" s="4">
        <v>1.4869526900000001</v>
      </c>
    </row>
    <row r="14" spans="1:4">
      <c r="A14" s="2">
        <v>42643</v>
      </c>
      <c r="B14" s="4">
        <v>1.2539360737610221</v>
      </c>
      <c r="C14" s="4">
        <v>1.7150183716916612</v>
      </c>
      <c r="D14" s="4">
        <v>1.4832542900000001</v>
      </c>
    </row>
    <row r="15" spans="1:4">
      <c r="A15" s="2">
        <v>42735</v>
      </c>
      <c r="B15" s="4">
        <v>1.3323932106159193</v>
      </c>
      <c r="C15" s="4">
        <v>1.7206074601414263</v>
      </c>
      <c r="D15" s="4">
        <v>1.49616887</v>
      </c>
    </row>
    <row r="16" spans="1:4">
      <c r="A16" s="2">
        <v>42825</v>
      </c>
      <c r="B16" s="4">
        <v>1.2736985987672955</v>
      </c>
      <c r="C16" s="4">
        <v>1.7022447730048129</v>
      </c>
      <c r="D16" s="4">
        <v>1.4619044685911404</v>
      </c>
    </row>
    <row r="17" spans="1:4">
      <c r="A17" s="2">
        <v>42916</v>
      </c>
      <c r="B17" s="4">
        <v>1.3101072106391463</v>
      </c>
      <c r="C17" s="4">
        <v>1.7166573684504476</v>
      </c>
      <c r="D17" s="4">
        <v>1.4592783530930629</v>
      </c>
    </row>
    <row r="18" spans="1:4">
      <c r="A18" s="2">
        <v>43008</v>
      </c>
      <c r="B18" s="4">
        <v>1.2791543979517306</v>
      </c>
      <c r="C18" s="4">
        <v>1.7171696150700813</v>
      </c>
      <c r="D18" s="4">
        <v>1.4513488246273711</v>
      </c>
    </row>
    <row r="19" spans="1:4">
      <c r="A19" s="2">
        <v>43100</v>
      </c>
      <c r="B19" s="4">
        <v>1.3520879509535375</v>
      </c>
      <c r="C19" s="4">
        <v>1.7267785171906653</v>
      </c>
      <c r="D19" s="4">
        <v>1.4701098268944108</v>
      </c>
    </row>
    <row r="20" spans="1:4">
      <c r="A20" s="2">
        <v>43190</v>
      </c>
      <c r="B20" s="4">
        <v>1.320288860195745</v>
      </c>
      <c r="C20" s="4">
        <v>1.70123494508163</v>
      </c>
      <c r="D20" s="4">
        <v>1.4359210719274844</v>
      </c>
    </row>
    <row r="21" spans="1:4">
      <c r="A21" s="2">
        <v>43281</v>
      </c>
      <c r="B21" s="4">
        <v>1.2946259103315381</v>
      </c>
      <c r="C21" s="4">
        <v>1.6565214792880918</v>
      </c>
      <c r="D21" s="4">
        <v>1.4350062263119607</v>
      </c>
    </row>
    <row r="22" spans="1:4">
      <c r="A22" s="2">
        <v>43373</v>
      </c>
      <c r="B22" s="4">
        <v>1.3199619958753865</v>
      </c>
      <c r="C22" s="4">
        <v>1.6066873377999675</v>
      </c>
      <c r="D22" s="4">
        <v>1.4397347540951952</v>
      </c>
    </row>
    <row r="23" spans="1:4">
      <c r="A23" s="2">
        <v>43465</v>
      </c>
      <c r="B23" s="4">
        <v>1.3537775814438875</v>
      </c>
      <c r="C23" s="4">
        <v>1.6578410919058386</v>
      </c>
      <c r="D23" s="4">
        <v>1.5</v>
      </c>
    </row>
    <row r="24" spans="1:4">
      <c r="A24" s="2">
        <v>43555</v>
      </c>
      <c r="B24" s="4">
        <v>1.3042344845985403</v>
      </c>
      <c r="C24" s="4">
        <v>1.58294763620297</v>
      </c>
      <c r="D24" s="4">
        <v>1.4</v>
      </c>
    </row>
    <row r="25" spans="1:4">
      <c r="A25" s="2">
        <v>43646</v>
      </c>
      <c r="B25" s="4">
        <v>1.3059753650636554</v>
      </c>
      <c r="C25" s="4">
        <v>1.5767317462216059</v>
      </c>
      <c r="D25" s="4">
        <v>1.4</v>
      </c>
    </row>
    <row r="26" spans="1:4">
      <c r="A26" s="2">
        <v>43738</v>
      </c>
      <c r="B26" s="4">
        <v>1.3040792048589382</v>
      </c>
      <c r="C26" s="4">
        <v>1.5437179385941997</v>
      </c>
      <c r="D26" s="4">
        <v>1.4</v>
      </c>
    </row>
    <row r="27" spans="1:4">
      <c r="A27" s="2">
        <v>43830</v>
      </c>
      <c r="B27" s="4">
        <v>1.3628052478413162</v>
      </c>
      <c r="C27" s="4">
        <v>1.5409999738790874</v>
      </c>
      <c r="D27" s="4">
        <v>1.45</v>
      </c>
    </row>
    <row r="28" spans="1:4">
      <c r="A28" s="2">
        <v>43921</v>
      </c>
      <c r="B28" s="4">
        <f>0.0130490366985633*100</f>
        <v>1.3049036698563299</v>
      </c>
      <c r="C28" s="4">
        <v>1.5867114776854736</v>
      </c>
      <c r="D28" s="4">
        <v>1.4</v>
      </c>
    </row>
    <row r="29" spans="1:4">
      <c r="A29" s="2">
        <v>44012</v>
      </c>
      <c r="B29" s="4">
        <f>0.0138627631666299*100</f>
        <v>1.3862763166629899</v>
      </c>
      <c r="C29" s="4">
        <v>1.5558358646327843</v>
      </c>
      <c r="D29" s="4">
        <v>1.3448593593964899</v>
      </c>
    </row>
    <row r="30" spans="1:4">
      <c r="A30" s="2">
        <v>44104</v>
      </c>
      <c r="B30" s="4">
        <v>1.425573712539312</v>
      </c>
      <c r="C30" s="4">
        <v>1.5789785453752678</v>
      </c>
      <c r="D30" s="4">
        <v>1.33394094</v>
      </c>
    </row>
    <row r="31" spans="1:4">
      <c r="A31" s="2">
        <v>44196</v>
      </c>
      <c r="B31" s="4">
        <v>1.4517575375959455</v>
      </c>
      <c r="C31" s="4">
        <v>1.543978980858314</v>
      </c>
      <c r="D31" s="4">
        <v>1.3340247199999999</v>
      </c>
    </row>
    <row r="32" spans="1:4">
      <c r="A32" s="2">
        <v>44286</v>
      </c>
      <c r="B32" s="4">
        <f>0.0140389441955872*100</f>
        <v>1.40389441955872</v>
      </c>
      <c r="C32" s="4">
        <v>1.5355532621510877</v>
      </c>
      <c r="D32" s="4">
        <v>1.24453594</v>
      </c>
    </row>
    <row r="33" spans="1:4">
      <c r="A33" s="2">
        <v>44377</v>
      </c>
      <c r="B33" s="4">
        <f>0.0140785960855324*100</f>
        <v>1.40785960855324</v>
      </c>
      <c r="C33" s="4">
        <v>1.5582334683672827</v>
      </c>
      <c r="D33" s="4">
        <v>1.24376734</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3"/>
  <sheetViews>
    <sheetView workbookViewId="0"/>
  </sheetViews>
  <sheetFormatPr defaultRowHeight="15"/>
  <cols>
    <col min="1" max="1" width="10" customWidth="1"/>
    <col min="2" max="2" width="20.5703125" customWidth="1"/>
    <col min="3" max="4" width="20.28515625" customWidth="1"/>
    <col min="13" max="13" width="11.85546875" customWidth="1"/>
  </cols>
  <sheetData>
    <row r="1" spans="1:16">
      <c r="A1" s="1" t="s">
        <v>0</v>
      </c>
      <c r="B1" t="s">
        <v>59</v>
      </c>
    </row>
    <row r="2" spans="1:16">
      <c r="A2" s="1" t="s">
        <v>1</v>
      </c>
      <c r="B2" t="s">
        <v>14</v>
      </c>
    </row>
    <row r="3" spans="1:16">
      <c r="A3" s="1" t="s">
        <v>2</v>
      </c>
      <c r="B3" t="s">
        <v>9</v>
      </c>
    </row>
    <row r="4" spans="1:16">
      <c r="A4" s="1" t="s">
        <v>3</v>
      </c>
      <c r="B4" t="s">
        <v>24</v>
      </c>
    </row>
    <row r="6" spans="1:16">
      <c r="L6" s="13"/>
      <c r="O6" s="13"/>
    </row>
    <row r="7" spans="1:16">
      <c r="A7" s="3"/>
      <c r="B7" s="5" t="s">
        <v>25</v>
      </c>
      <c r="C7" s="5" t="s">
        <v>15</v>
      </c>
      <c r="D7" s="5" t="s">
        <v>16</v>
      </c>
      <c r="E7" s="5" t="s">
        <v>104</v>
      </c>
      <c r="L7" s="13"/>
      <c r="O7" s="13"/>
    </row>
    <row r="8" spans="1:16">
      <c r="A8" s="2">
        <v>42094</v>
      </c>
      <c r="B8" s="12">
        <v>4238.384339898158</v>
      </c>
      <c r="C8" s="12">
        <v>1910.6525915520001</v>
      </c>
      <c r="D8" s="12">
        <v>1988.4259436070588</v>
      </c>
      <c r="E8" s="12">
        <v>93.485992934999913</v>
      </c>
      <c r="J8" s="13"/>
      <c r="L8" s="13"/>
      <c r="M8" s="13"/>
      <c r="N8" s="13"/>
      <c r="O8" s="13"/>
      <c r="P8" s="13"/>
    </row>
    <row r="9" spans="1:16">
      <c r="A9" s="2">
        <v>42185</v>
      </c>
      <c r="B9" s="12">
        <v>4293.2132679664346</v>
      </c>
      <c r="C9" s="12">
        <v>1955.065137453407</v>
      </c>
      <c r="D9" s="12">
        <v>1999.975428260318</v>
      </c>
      <c r="E9" s="12">
        <v>95.912629355953797</v>
      </c>
      <c r="J9" s="13"/>
      <c r="L9" s="13"/>
      <c r="M9" s="13"/>
      <c r="N9" s="13"/>
      <c r="O9" s="13"/>
      <c r="P9" s="13"/>
    </row>
    <row r="10" spans="1:16">
      <c r="A10" s="2">
        <v>42277</v>
      </c>
      <c r="B10" s="12">
        <v>4329.4376115273826</v>
      </c>
      <c r="C10" s="12">
        <v>1994.6916054563492</v>
      </c>
      <c r="D10" s="12">
        <v>2007.5825776293852</v>
      </c>
      <c r="E10" s="12">
        <v>93.571536073795897</v>
      </c>
      <c r="J10" s="13"/>
      <c r="L10" s="13"/>
      <c r="M10" s="13"/>
      <c r="N10" s="13"/>
      <c r="O10" s="13"/>
      <c r="P10" s="13"/>
    </row>
    <row r="11" spans="1:16">
      <c r="A11" s="2">
        <v>42369</v>
      </c>
      <c r="B11" s="12">
        <v>4368.3466086259541</v>
      </c>
      <c r="C11" s="12">
        <v>2019.673970393007</v>
      </c>
      <c r="D11" s="12">
        <v>2024.4183945550794</v>
      </c>
      <c r="E11" s="12">
        <v>87.900995915108794</v>
      </c>
      <c r="J11" s="13"/>
      <c r="M11" s="13"/>
      <c r="N11" s="13"/>
      <c r="O11" s="13"/>
      <c r="P11" s="13"/>
    </row>
    <row r="12" spans="1:16">
      <c r="A12" s="2">
        <v>42460</v>
      </c>
      <c r="B12" s="12">
        <v>4424.3533530752911</v>
      </c>
      <c r="C12" s="12">
        <v>2045.479529573317</v>
      </c>
      <c r="D12" s="12">
        <v>2054.0022995752856</v>
      </c>
      <c r="E12" s="12">
        <v>87.920938165201008</v>
      </c>
      <c r="J12" s="13"/>
      <c r="L12" s="13"/>
      <c r="M12" s="13"/>
      <c r="N12" s="13"/>
      <c r="O12" s="13"/>
      <c r="P12" s="13"/>
    </row>
    <row r="13" spans="1:16">
      <c r="A13" s="2">
        <v>42551</v>
      </c>
      <c r="B13" s="12">
        <v>4561.1077361841544</v>
      </c>
      <c r="C13" s="12">
        <v>2098.0450585194972</v>
      </c>
      <c r="D13" s="12">
        <v>2134.2803396102208</v>
      </c>
      <c r="E13" s="12">
        <v>91.51289608050979</v>
      </c>
      <c r="J13" s="13"/>
      <c r="M13" s="13"/>
      <c r="N13" s="13"/>
      <c r="O13" s="13"/>
      <c r="P13" s="13"/>
    </row>
    <row r="14" spans="1:16">
      <c r="A14" s="2">
        <v>42643</v>
      </c>
      <c r="B14" s="12">
        <v>4660.5306658539394</v>
      </c>
      <c r="C14" s="12">
        <v>2135.7111857830309</v>
      </c>
      <c r="D14" s="12">
        <v>2193.8697097025124</v>
      </c>
      <c r="E14" s="12">
        <v>91.564043386973992</v>
      </c>
      <c r="J14" s="13"/>
      <c r="L14" s="13"/>
      <c r="M14" s="13"/>
      <c r="N14" s="13"/>
      <c r="O14" s="13"/>
      <c r="P14" s="13"/>
    </row>
    <row r="15" spans="1:16">
      <c r="A15" s="2">
        <v>42735</v>
      </c>
      <c r="B15" s="12">
        <v>4675.1512286355646</v>
      </c>
      <c r="C15" s="12">
        <v>2173.1602730520372</v>
      </c>
      <c r="D15" s="12">
        <v>2173.8829756963514</v>
      </c>
      <c r="E15" s="12">
        <v>87.879766748753994</v>
      </c>
      <c r="J15" s="13"/>
      <c r="L15" s="13"/>
      <c r="M15" s="13"/>
      <c r="N15" s="13"/>
      <c r="O15" s="13"/>
      <c r="P15" s="13"/>
    </row>
    <row r="16" spans="1:16">
      <c r="A16" s="2">
        <v>42825</v>
      </c>
      <c r="B16" s="12">
        <v>4719.794186700542</v>
      </c>
      <c r="C16" s="12">
        <v>2159.3878777451168</v>
      </c>
      <c r="D16" s="12">
        <v>2193.6895525687501</v>
      </c>
      <c r="E16" s="12">
        <v>89.341764218890006</v>
      </c>
      <c r="J16" s="13"/>
      <c r="L16" s="13"/>
      <c r="M16" s="13"/>
      <c r="N16" s="13"/>
      <c r="O16" s="13"/>
      <c r="P16" s="13"/>
    </row>
    <row r="17" spans="1:16">
      <c r="A17" s="2">
        <v>42916</v>
      </c>
      <c r="B17" s="12">
        <v>4773.1117737462737</v>
      </c>
      <c r="C17" s="12">
        <v>2193.435541693746</v>
      </c>
      <c r="D17" s="12">
        <v>2204.7806745193793</v>
      </c>
      <c r="E17" s="12">
        <v>95.004650496609898</v>
      </c>
      <c r="J17" s="13"/>
      <c r="L17" s="13"/>
      <c r="M17" s="13"/>
      <c r="N17" s="13"/>
      <c r="O17" s="13"/>
      <c r="P17" s="13"/>
    </row>
    <row r="18" spans="1:16">
      <c r="A18" s="2">
        <v>43008</v>
      </c>
      <c r="B18" s="12">
        <v>4825.2387503985465</v>
      </c>
      <c r="C18" s="12">
        <v>2225.8774855014858</v>
      </c>
      <c r="D18" s="12">
        <v>2220.85449927636</v>
      </c>
      <c r="E18" s="12">
        <v>95.117886228965787</v>
      </c>
      <c r="J18" s="13"/>
      <c r="L18" s="13"/>
      <c r="M18" s="13"/>
      <c r="N18" s="13"/>
      <c r="O18" s="13"/>
      <c r="P18" s="13"/>
    </row>
    <row r="19" spans="1:16">
      <c r="A19" s="2">
        <v>43100</v>
      </c>
      <c r="B19" s="12">
        <v>4856.5110461587992</v>
      </c>
      <c r="C19" s="12">
        <v>2299.4857884290714</v>
      </c>
      <c r="D19" s="12">
        <v>2207.0515026990811</v>
      </c>
      <c r="E19" s="12">
        <v>105.0805925922308</v>
      </c>
      <c r="J19" s="13"/>
      <c r="L19" s="13"/>
      <c r="M19" s="13"/>
      <c r="N19" s="13"/>
      <c r="O19" s="13"/>
      <c r="P19" s="13"/>
    </row>
    <row r="20" spans="1:16">
      <c r="A20" s="2">
        <v>43190</v>
      </c>
      <c r="B20" s="12">
        <v>5016.0897521220904</v>
      </c>
      <c r="C20" s="12">
        <v>2350.5141815461802</v>
      </c>
      <c r="D20" s="12">
        <v>2307.9475098671501</v>
      </c>
      <c r="E20" s="12">
        <v>109.4958923336208</v>
      </c>
      <c r="J20" s="13"/>
      <c r="L20" s="13"/>
      <c r="M20" s="13"/>
      <c r="N20" s="13"/>
      <c r="O20" s="13"/>
      <c r="P20" s="13"/>
    </row>
    <row r="21" spans="1:16">
      <c r="A21" s="2">
        <v>43281</v>
      </c>
      <c r="B21" s="12">
        <v>5171.1590502460003</v>
      </c>
      <c r="C21" s="12">
        <v>2386.0718689393902</v>
      </c>
      <c r="D21" s="12">
        <v>2419.1207836731501</v>
      </c>
      <c r="E21" s="12">
        <v>114.1044101745798</v>
      </c>
      <c r="J21" s="13"/>
      <c r="L21" s="13"/>
      <c r="M21" s="13"/>
      <c r="N21" s="13"/>
      <c r="O21" s="13"/>
      <c r="P21" s="13"/>
    </row>
    <row r="22" spans="1:16">
      <c r="A22" s="2">
        <v>43373</v>
      </c>
      <c r="B22" s="12">
        <v>5193.8967535891798</v>
      </c>
      <c r="C22" s="12">
        <v>2405.0245084082599</v>
      </c>
      <c r="D22" s="12">
        <v>2423.6921509592098</v>
      </c>
      <c r="E22" s="12">
        <v>114.49307882261</v>
      </c>
      <c r="J22" s="13"/>
      <c r="L22" s="13"/>
      <c r="M22" s="13"/>
      <c r="N22" s="13"/>
      <c r="O22" s="13"/>
      <c r="P22" s="13"/>
    </row>
    <row r="23" spans="1:16">
      <c r="A23" s="2">
        <v>43465</v>
      </c>
      <c r="B23" s="12">
        <v>5199.1131644501093</v>
      </c>
      <c r="C23" s="12">
        <v>2426.5193071425297</v>
      </c>
      <c r="D23" s="12">
        <v>2409.6518737519004</v>
      </c>
      <c r="E23" s="12">
        <v>111.50890543808971</v>
      </c>
      <c r="J23" s="13"/>
      <c r="L23" s="13"/>
      <c r="M23" s="13"/>
      <c r="N23" s="13"/>
      <c r="O23" s="13"/>
      <c r="P23" s="13"/>
    </row>
    <row r="24" spans="1:16">
      <c r="A24" s="2">
        <v>43555</v>
      </c>
      <c r="B24" s="12">
        <v>5330.3501029365289</v>
      </c>
      <c r="C24" s="12">
        <v>2457.3063526868896</v>
      </c>
      <c r="D24" s="12">
        <v>2500.810536945</v>
      </c>
      <c r="E24" s="12">
        <v>115.91071456188968</v>
      </c>
      <c r="J24" s="13"/>
      <c r="M24" s="13"/>
      <c r="N24" s="13"/>
      <c r="O24" s="13"/>
      <c r="P24" s="13"/>
    </row>
    <row r="25" spans="1:16">
      <c r="A25" s="2">
        <v>43646</v>
      </c>
      <c r="B25" s="12">
        <v>5430.2995110533193</v>
      </c>
      <c r="C25" s="12">
        <v>2487.8573815504801</v>
      </c>
      <c r="D25" s="12">
        <v>2564.4119947100194</v>
      </c>
      <c r="E25" s="12">
        <v>122.4107898746897</v>
      </c>
      <c r="J25" s="13"/>
      <c r="M25" s="13"/>
      <c r="N25" s="13"/>
      <c r="O25" s="13"/>
      <c r="P25" s="13"/>
    </row>
    <row r="26" spans="1:16">
      <c r="A26" s="2">
        <v>43738</v>
      </c>
      <c r="B26" s="12">
        <v>5456.5701962368785</v>
      </c>
      <c r="C26" s="12">
        <v>2517.26361733558</v>
      </c>
      <c r="D26" s="12">
        <v>2560.71291528134</v>
      </c>
      <c r="E26" s="12">
        <v>122.19354105281958</v>
      </c>
      <c r="M26" s="13"/>
      <c r="N26" s="13"/>
      <c r="O26" s="13"/>
      <c r="P26" s="13"/>
    </row>
    <row r="27" spans="1:16">
      <c r="A27" s="2">
        <v>43830</v>
      </c>
      <c r="B27" s="12">
        <v>5425.6123458792081</v>
      </c>
      <c r="C27" s="12">
        <v>2543.0939942290897</v>
      </c>
      <c r="D27" s="12">
        <v>2510.715323894749</v>
      </c>
      <c r="E27" s="12">
        <v>120.25830482670978</v>
      </c>
      <c r="M27" s="13"/>
      <c r="N27" s="13"/>
      <c r="O27" s="13"/>
      <c r="P27" s="13"/>
    </row>
    <row r="28" spans="1:16">
      <c r="A28" s="2">
        <v>43921</v>
      </c>
      <c r="B28" s="12">
        <v>5542.778820645377</v>
      </c>
      <c r="C28" s="12">
        <v>2574.2890460845501</v>
      </c>
      <c r="D28" s="12">
        <v>2599.28983929384</v>
      </c>
      <c r="E28" s="12">
        <v>120.925663827517</v>
      </c>
      <c r="M28" s="13"/>
      <c r="N28" s="13"/>
      <c r="O28" s="13"/>
      <c r="P28" s="13"/>
    </row>
    <row r="29" spans="1:16">
      <c r="A29" s="2">
        <v>44012</v>
      </c>
      <c r="B29" s="12">
        <v>5462.3655011094343</v>
      </c>
      <c r="C29" s="12">
        <v>2583.4124895654891</v>
      </c>
      <c r="D29" s="12">
        <v>2511.5981595540702</v>
      </c>
      <c r="E29" s="12">
        <v>129.5871523646039</v>
      </c>
      <c r="M29" s="13"/>
      <c r="N29" s="13"/>
      <c r="O29" s="13"/>
      <c r="P29" s="13"/>
    </row>
    <row r="30" spans="1:16">
      <c r="A30" s="2">
        <v>44104</v>
      </c>
      <c r="B30" s="12">
        <v>5453.2754143932789</v>
      </c>
      <c r="C30" s="12">
        <v>2610.9717882396199</v>
      </c>
      <c r="D30" s="12">
        <v>2472.6173824863999</v>
      </c>
      <c r="E30" s="12">
        <v>129.59994923386969</v>
      </c>
      <c r="I30" s="32"/>
      <c r="J30" s="32"/>
      <c r="K30" s="32"/>
      <c r="M30" s="13"/>
      <c r="N30" s="13"/>
      <c r="O30" s="13"/>
      <c r="P30" s="13"/>
    </row>
    <row r="31" spans="1:16">
      <c r="A31" s="2">
        <v>44196</v>
      </c>
      <c r="B31" s="12">
        <v>5397.7746948825597</v>
      </c>
      <c r="C31" s="12">
        <v>2627.0052474228291</v>
      </c>
      <c r="D31" s="12">
        <v>2407.23302922015</v>
      </c>
      <c r="E31" s="12">
        <v>122.53775609785959</v>
      </c>
      <c r="H31" s="32"/>
      <c r="I31" s="32"/>
      <c r="J31" s="32"/>
      <c r="K31" s="32"/>
      <c r="M31" s="13"/>
      <c r="N31" s="13"/>
      <c r="O31" s="13"/>
      <c r="P31" s="13"/>
    </row>
    <row r="32" spans="1:16">
      <c r="A32" s="2">
        <v>44286</v>
      </c>
      <c r="B32" s="12">
        <v>5491.0479983250098</v>
      </c>
      <c r="C32" s="12">
        <v>2669.41735144312</v>
      </c>
      <c r="D32" s="12">
        <v>2455.57638964232</v>
      </c>
      <c r="E32" s="12">
        <v>116.5506814269196</v>
      </c>
      <c r="M32" s="13"/>
      <c r="N32" s="13"/>
      <c r="O32" s="13"/>
      <c r="P32" s="13"/>
    </row>
    <row r="33" spans="1:16">
      <c r="A33" s="2">
        <v>44377</v>
      </c>
      <c r="B33" s="12">
        <v>5530.1098107285197</v>
      </c>
      <c r="C33" s="12">
        <v>2705.0069990623892</v>
      </c>
      <c r="D33" s="12">
        <v>2453.5207668416201</v>
      </c>
      <c r="E33" s="12">
        <v>120.18029350823942</v>
      </c>
      <c r="M33" s="13"/>
      <c r="N33" s="13"/>
      <c r="O33" s="13"/>
      <c r="P33" s="13"/>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3"/>
  <sheetViews>
    <sheetView workbookViewId="0">
      <selection activeCell="B1" sqref="B1"/>
    </sheetView>
  </sheetViews>
  <sheetFormatPr defaultRowHeight="15"/>
  <cols>
    <col min="1" max="1" width="10" customWidth="1"/>
    <col min="2" max="2" width="20.5703125" customWidth="1"/>
    <col min="3" max="4" width="20.28515625" customWidth="1"/>
  </cols>
  <sheetData>
    <row r="1" spans="1:4">
      <c r="A1" s="1" t="s">
        <v>0</v>
      </c>
      <c r="B1" t="s">
        <v>58</v>
      </c>
    </row>
    <row r="2" spans="1:4">
      <c r="A2" s="1" t="s">
        <v>1</v>
      </c>
      <c r="B2" t="s">
        <v>4</v>
      </c>
    </row>
    <row r="3" spans="1:4">
      <c r="A3" s="1" t="s">
        <v>2</v>
      </c>
      <c r="B3" t="s">
        <v>57</v>
      </c>
    </row>
    <row r="4" spans="1:4">
      <c r="A4" s="1" t="s">
        <v>3</v>
      </c>
      <c r="B4" t="s">
        <v>72</v>
      </c>
    </row>
    <row r="7" spans="1:4">
      <c r="A7" s="3"/>
      <c r="B7" s="5" t="s">
        <v>5</v>
      </c>
      <c r="C7" s="5" t="s">
        <v>6</v>
      </c>
      <c r="D7" s="5" t="s">
        <v>7</v>
      </c>
    </row>
    <row r="8" spans="1:4">
      <c r="A8" s="2">
        <v>42094</v>
      </c>
      <c r="B8" s="4">
        <v>0.73116782022432636</v>
      </c>
      <c r="C8" s="9">
        <v>1.5038798227115266</v>
      </c>
      <c r="D8" s="9">
        <v>6.2069344600000003</v>
      </c>
    </row>
    <row r="9" spans="1:4">
      <c r="A9" s="2">
        <v>42185</v>
      </c>
      <c r="B9" s="4">
        <v>0.69290656460021272</v>
      </c>
      <c r="C9" s="9">
        <v>1.4378444012743843</v>
      </c>
      <c r="D9" s="9">
        <v>6.0189614200000001</v>
      </c>
    </row>
    <row r="10" spans="1:4">
      <c r="A10" s="2">
        <v>42277</v>
      </c>
      <c r="B10" s="4">
        <v>0.6352477521251374</v>
      </c>
      <c r="C10" s="9">
        <v>1.3176974871142342</v>
      </c>
      <c r="D10" s="9">
        <v>5.8862139000000004</v>
      </c>
    </row>
    <row r="11" spans="1:4">
      <c r="A11" s="2">
        <v>42369</v>
      </c>
      <c r="B11" s="4">
        <v>0.6626106452044318</v>
      </c>
      <c r="C11" s="9">
        <v>1.5592740836927206</v>
      </c>
      <c r="D11" s="9">
        <v>5.73210672</v>
      </c>
    </row>
    <row r="12" spans="1:4">
      <c r="A12" s="2">
        <v>42460</v>
      </c>
      <c r="B12" s="4">
        <v>0.58495444597058799</v>
      </c>
      <c r="C12" s="9">
        <v>1.4853653869596528</v>
      </c>
      <c r="D12" s="9">
        <v>5.63859055</v>
      </c>
    </row>
    <row r="13" spans="1:4">
      <c r="A13" s="2">
        <v>42551</v>
      </c>
      <c r="B13" s="4">
        <v>0.58342182406987364</v>
      </c>
      <c r="C13" s="9">
        <v>1.5399526905490821</v>
      </c>
      <c r="D13" s="9">
        <v>5.4572830099999994</v>
      </c>
    </row>
    <row r="14" spans="1:4">
      <c r="A14" s="2">
        <v>42643</v>
      </c>
      <c r="B14" s="4">
        <v>0.55602476443392357</v>
      </c>
      <c r="C14" s="9">
        <v>1.5693729248673591</v>
      </c>
      <c r="D14" s="9">
        <v>5.40160295</v>
      </c>
    </row>
    <row r="15" spans="1:4">
      <c r="A15" s="2">
        <v>42735</v>
      </c>
      <c r="B15" s="4">
        <v>0.59664561334564925</v>
      </c>
      <c r="C15" s="9">
        <v>1.5837574541062174</v>
      </c>
      <c r="D15" s="9">
        <v>5.1662231699999994</v>
      </c>
    </row>
    <row r="16" spans="1:4">
      <c r="A16" s="2">
        <v>42825</v>
      </c>
      <c r="B16" s="4">
        <v>0.56004087200772668</v>
      </c>
      <c r="C16" s="9">
        <v>1.4425122726213429</v>
      </c>
      <c r="D16" s="9">
        <v>4.8017137766815576</v>
      </c>
    </row>
    <row r="17" spans="1:4">
      <c r="A17" s="2">
        <v>42916</v>
      </c>
      <c r="B17" s="4">
        <v>0.60344345984047076</v>
      </c>
      <c r="C17" s="9">
        <v>1.4009901596579455</v>
      </c>
      <c r="D17" s="9">
        <v>4.442582328348986</v>
      </c>
    </row>
    <row r="18" spans="1:4">
      <c r="A18" s="2">
        <v>43008</v>
      </c>
      <c r="B18" s="4">
        <v>0.61853845437728516</v>
      </c>
      <c r="C18" s="9">
        <v>1.3438337964259608</v>
      </c>
      <c r="D18" s="9">
        <v>4.2294588542903826</v>
      </c>
    </row>
    <row r="19" spans="1:4">
      <c r="A19" s="2">
        <v>43100</v>
      </c>
      <c r="B19" s="4">
        <v>0.60969239372300554</v>
      </c>
      <c r="C19" s="9">
        <v>1.3000985754285022</v>
      </c>
      <c r="D19" s="9">
        <v>4.0509133904470138</v>
      </c>
    </row>
    <row r="20" spans="1:4">
      <c r="A20" s="2">
        <v>43190</v>
      </c>
      <c r="B20" s="4">
        <v>0.6535596986682275</v>
      </c>
      <c r="C20" s="9">
        <v>1.3675781104319971</v>
      </c>
      <c r="D20" s="9">
        <v>3.8413292809596959</v>
      </c>
    </row>
    <row r="21" spans="1:4">
      <c r="A21" s="2">
        <v>43281</v>
      </c>
      <c r="B21" s="4">
        <v>0.6054776963537889</v>
      </c>
      <c r="C21" s="9">
        <v>1.3636436147660929</v>
      </c>
      <c r="D21" s="9">
        <v>3.5839210257165939</v>
      </c>
    </row>
    <row r="22" spans="1:4">
      <c r="A22" s="2">
        <v>43373</v>
      </c>
      <c r="B22" s="4">
        <v>0.59153809712827499</v>
      </c>
      <c r="C22" s="9">
        <v>1.2801074345342023</v>
      </c>
      <c r="D22" s="9">
        <v>3.4117211713508526</v>
      </c>
    </row>
    <row r="23" spans="1:4">
      <c r="A23" s="2">
        <v>43465</v>
      </c>
      <c r="B23" s="4">
        <v>0.59247898458933512</v>
      </c>
      <c r="C23" s="9">
        <v>1.25747189865</v>
      </c>
      <c r="D23" s="9">
        <v>3.2</v>
      </c>
    </row>
    <row r="24" spans="1:4">
      <c r="A24" s="2">
        <v>43555</v>
      </c>
      <c r="B24" s="4">
        <v>0.61076584907140596</v>
      </c>
      <c r="C24" s="9">
        <v>1.1726711233080853</v>
      </c>
      <c r="D24" s="9">
        <v>3.1</v>
      </c>
    </row>
    <row r="25" spans="1:4">
      <c r="A25" s="2">
        <v>43646</v>
      </c>
      <c r="B25" s="4">
        <v>0.64771190730059436</v>
      </c>
      <c r="C25" s="9">
        <v>1.1535757978604644</v>
      </c>
      <c r="D25" s="9">
        <v>3</v>
      </c>
    </row>
    <row r="26" spans="1:4">
      <c r="A26" s="2">
        <v>43738</v>
      </c>
      <c r="B26" s="4">
        <v>0.67360807670944001</v>
      </c>
      <c r="C26" s="9">
        <v>1.2265433190917205</v>
      </c>
      <c r="D26" s="9">
        <v>2.9</v>
      </c>
    </row>
    <row r="27" spans="1:4">
      <c r="A27" s="2">
        <v>43830</v>
      </c>
      <c r="B27" s="4">
        <v>0.69248120911659961</v>
      </c>
      <c r="C27" s="9">
        <v>1.2175855289474757</v>
      </c>
      <c r="D27" s="9">
        <v>2.7</v>
      </c>
    </row>
    <row r="28" spans="1:4">
      <c r="A28" s="2">
        <v>43921</v>
      </c>
      <c r="B28" s="4">
        <f>0.0068360320583295*100</f>
        <v>0.68360320583294998</v>
      </c>
      <c r="C28" s="9">
        <v>1.3850511788110849</v>
      </c>
      <c r="D28" s="9">
        <v>3</v>
      </c>
    </row>
    <row r="29" spans="1:4">
      <c r="A29" s="2">
        <v>44012</v>
      </c>
      <c r="B29" s="4">
        <f>0.714602308355335%*100</f>
        <v>0.714602308355335</v>
      </c>
      <c r="C29" s="9">
        <v>1.398752338194573</v>
      </c>
      <c r="D29" s="9">
        <v>2.8620741488180301</v>
      </c>
    </row>
    <row r="30" spans="1:4">
      <c r="A30" s="2">
        <v>44104</v>
      </c>
      <c r="B30" s="4">
        <v>0.70451024725875455</v>
      </c>
      <c r="C30" s="33">
        <v>1.4002015690831948</v>
      </c>
      <c r="D30" s="33">
        <v>2.7570398100000002</v>
      </c>
    </row>
    <row r="31" spans="1:4">
      <c r="A31" s="2">
        <v>44196</v>
      </c>
      <c r="B31" s="4">
        <v>0.64005370768448344</v>
      </c>
      <c r="C31" s="33">
        <v>1.2775519032122042</v>
      </c>
      <c r="D31" s="33">
        <v>2.5375230499999999</v>
      </c>
    </row>
    <row r="32" spans="1:4">
      <c r="A32" s="2">
        <v>44286</v>
      </c>
      <c r="B32" s="4">
        <f>0.00579353369871529*100</f>
        <v>0.57935336987152897</v>
      </c>
      <c r="C32" s="35">
        <v>1.0966996702412428</v>
      </c>
      <c r="D32" s="35">
        <v>2.48088357</v>
      </c>
    </row>
    <row r="33" spans="1:4">
      <c r="A33" s="2">
        <v>44377</v>
      </c>
      <c r="B33" s="4">
        <f>0.00519865883574336*100</f>
        <v>0.51986588357433605</v>
      </c>
      <c r="C33" s="35">
        <v>1.0935342933302608</v>
      </c>
      <c r="D33" s="35">
        <v>2.2997902199999998</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33"/>
  <sheetViews>
    <sheetView workbookViewId="0">
      <selection activeCell="B1" sqref="B1"/>
    </sheetView>
  </sheetViews>
  <sheetFormatPr defaultRowHeight="15"/>
  <cols>
    <col min="1" max="1" width="10" customWidth="1"/>
    <col min="2" max="2" width="20.5703125" customWidth="1"/>
    <col min="3" max="3" width="10.5703125" bestFit="1" customWidth="1"/>
    <col min="5" max="5" width="10.42578125" bestFit="1" customWidth="1"/>
  </cols>
  <sheetData>
    <row r="1" spans="1:29">
      <c r="A1" s="1" t="s">
        <v>0</v>
      </c>
      <c r="B1" t="s">
        <v>56</v>
      </c>
    </row>
    <row r="2" spans="1:29">
      <c r="A2" s="1" t="s">
        <v>1</v>
      </c>
      <c r="B2" t="s">
        <v>4</v>
      </c>
    </row>
    <row r="3" spans="1:29">
      <c r="A3" s="1" t="s">
        <v>2</v>
      </c>
      <c r="B3" t="s">
        <v>9</v>
      </c>
    </row>
    <row r="4" spans="1:29">
      <c r="A4" s="1" t="s">
        <v>3</v>
      </c>
      <c r="B4" t="s">
        <v>74</v>
      </c>
    </row>
    <row r="7" spans="1:29">
      <c r="A7" s="3"/>
      <c r="B7" s="5" t="s">
        <v>28</v>
      </c>
      <c r="C7" s="5" t="s">
        <v>31</v>
      </c>
    </row>
    <row r="8" spans="1:29">
      <c r="A8" s="2">
        <v>42094</v>
      </c>
      <c r="B8" s="9">
        <v>10.019429821717235</v>
      </c>
      <c r="C8" s="9">
        <v>10.241108334127082</v>
      </c>
      <c r="E8" s="19"/>
    </row>
    <row r="9" spans="1:29">
      <c r="A9" s="2">
        <v>42185</v>
      </c>
      <c r="B9" s="33">
        <v>7.5712121743329988</v>
      </c>
      <c r="C9" s="33">
        <v>9.5096685903380251</v>
      </c>
    </row>
    <row r="10" spans="1:29">
      <c r="A10" s="2">
        <v>42277</v>
      </c>
      <c r="B10" s="33">
        <v>7.5602284677318012</v>
      </c>
      <c r="C10" s="33">
        <v>8.7933726882596641</v>
      </c>
    </row>
    <row r="11" spans="1:29">
      <c r="A11" s="2">
        <v>42369</v>
      </c>
      <c r="B11" s="33">
        <v>7.8508104860243799</v>
      </c>
      <c r="C11" s="33">
        <v>8.2504202374516034</v>
      </c>
      <c r="G11" s="32"/>
      <c r="H11" s="32"/>
      <c r="I11" s="32"/>
      <c r="J11" s="32"/>
      <c r="K11" s="32"/>
      <c r="L11" s="32"/>
      <c r="M11" s="32"/>
      <c r="N11" s="32"/>
      <c r="O11" s="32"/>
      <c r="P11" s="32"/>
      <c r="Q11" s="32"/>
      <c r="R11" s="32"/>
      <c r="S11" s="32"/>
      <c r="T11" s="32"/>
      <c r="U11" s="32"/>
      <c r="V11" s="32"/>
      <c r="W11" s="32"/>
      <c r="X11" s="32"/>
      <c r="Y11" s="32"/>
      <c r="Z11" s="32"/>
      <c r="AA11" s="32"/>
      <c r="AB11" s="32"/>
    </row>
    <row r="12" spans="1:29">
      <c r="A12" s="2">
        <v>42460</v>
      </c>
      <c r="B12" s="33">
        <v>7.7193668450264541</v>
      </c>
      <c r="C12" s="33">
        <v>7.6754044932789087</v>
      </c>
    </row>
    <row r="13" spans="1:29">
      <c r="A13" s="2">
        <v>42551</v>
      </c>
      <c r="B13" s="33">
        <v>7.8899223266248057</v>
      </c>
      <c r="C13" s="33">
        <v>7.7550820313518605</v>
      </c>
    </row>
    <row r="14" spans="1:29">
      <c r="A14" s="2">
        <v>42643</v>
      </c>
      <c r="B14" s="33">
        <v>8.2034889499917458</v>
      </c>
      <c r="C14" s="33">
        <v>7.9158971519168455</v>
      </c>
    </row>
    <row r="15" spans="1:29">
      <c r="A15" s="2">
        <v>42735</v>
      </c>
      <c r="B15" s="33">
        <v>7.6885561070758017</v>
      </c>
      <c r="C15" s="33">
        <v>7.875333557179701</v>
      </c>
      <c r="H15" s="32"/>
      <c r="I15" s="32"/>
      <c r="J15" s="32"/>
      <c r="K15" s="32"/>
      <c r="L15" s="32"/>
      <c r="M15" s="32"/>
      <c r="N15" s="32"/>
      <c r="O15" s="32"/>
      <c r="P15" s="32"/>
      <c r="Q15" s="32"/>
      <c r="R15" s="32"/>
      <c r="S15" s="32"/>
      <c r="T15" s="32"/>
      <c r="U15" s="32"/>
      <c r="V15" s="32"/>
      <c r="W15" s="32"/>
      <c r="X15" s="32"/>
      <c r="Y15" s="32"/>
      <c r="Z15" s="32"/>
      <c r="AA15" s="32"/>
      <c r="AB15" s="32"/>
      <c r="AC15" s="32"/>
    </row>
    <row r="16" spans="1:29">
      <c r="A16" s="2">
        <v>42825</v>
      </c>
      <c r="B16" s="33">
        <v>7.5537754019271164</v>
      </c>
      <c r="C16" s="33">
        <v>7.8339356964048674</v>
      </c>
    </row>
    <row r="17" spans="1:3">
      <c r="A17" s="2">
        <v>42916</v>
      </c>
      <c r="B17" s="33">
        <v>7.6142474625401855</v>
      </c>
      <c r="C17" s="33">
        <v>7.765016980383713</v>
      </c>
    </row>
    <row r="18" spans="1:3">
      <c r="A18" s="2">
        <v>43008</v>
      </c>
      <c r="B18" s="33">
        <v>7.8693890277454122</v>
      </c>
      <c r="C18" s="33">
        <v>7.6814919998221294</v>
      </c>
    </row>
    <row r="19" spans="1:3">
      <c r="A19" s="2">
        <v>43100</v>
      </c>
      <c r="B19" s="33">
        <v>7.530291439972844</v>
      </c>
      <c r="C19" s="33">
        <v>7.6419258330463897</v>
      </c>
    </row>
    <row r="20" spans="1:3">
      <c r="A20" s="2">
        <v>43190</v>
      </c>
      <c r="B20" s="33">
        <v>7.9031233964085974</v>
      </c>
      <c r="C20" s="33">
        <v>7.7292628316667598</v>
      </c>
    </row>
    <row r="21" spans="1:3">
      <c r="A21" s="2">
        <v>43281</v>
      </c>
      <c r="B21" s="33">
        <v>7.7447577543882193</v>
      </c>
      <c r="C21" s="33">
        <v>7.7618904046287689</v>
      </c>
    </row>
    <row r="22" spans="1:3">
      <c r="A22" s="2">
        <v>43373</v>
      </c>
      <c r="B22" s="33">
        <v>7.2772519281053079</v>
      </c>
      <c r="C22" s="33">
        <v>7.6138561297187435</v>
      </c>
    </row>
    <row r="23" spans="1:3">
      <c r="A23" s="2">
        <v>43465</v>
      </c>
      <c r="B23" s="33">
        <v>5.3397892935145972</v>
      </c>
      <c r="C23" s="33">
        <v>7.0662305931041809</v>
      </c>
    </row>
    <row r="24" spans="1:3">
      <c r="A24" s="2">
        <v>43555</v>
      </c>
      <c r="B24" s="33">
        <v>7.6321373498324876</v>
      </c>
      <c r="C24" s="33">
        <v>6.9984840814601519</v>
      </c>
    </row>
    <row r="25" spans="1:3">
      <c r="A25" s="2">
        <v>43646</v>
      </c>
      <c r="B25" s="33">
        <v>7.2395980848895309</v>
      </c>
      <c r="C25" s="33">
        <v>6.8721941640854807</v>
      </c>
    </row>
    <row r="26" spans="1:3">
      <c r="A26" s="2">
        <v>43738</v>
      </c>
      <c r="B26" s="33">
        <v>7.2769125111635189</v>
      </c>
      <c r="C26" s="33">
        <v>6.8721093098500328</v>
      </c>
    </row>
    <row r="27" spans="1:3">
      <c r="A27" s="2">
        <v>43830</v>
      </c>
      <c r="B27" s="33">
        <v>6.6772964959425058</v>
      </c>
      <c r="C27" s="33">
        <v>7.2064861104570106</v>
      </c>
    </row>
    <row r="28" spans="1:3">
      <c r="A28" s="2">
        <v>43921</v>
      </c>
      <c r="B28" s="33">
        <v>6.222875892359939</v>
      </c>
      <c r="C28" s="33">
        <v>6.8541707460888741</v>
      </c>
    </row>
    <row r="29" spans="1:3">
      <c r="A29" s="2">
        <v>44012</v>
      </c>
      <c r="B29" s="33">
        <v>6.2406127500597357</v>
      </c>
      <c r="C29" s="33">
        <v>6.6044244123814249</v>
      </c>
    </row>
    <row r="30" spans="1:3">
      <c r="A30" s="2">
        <v>44104</v>
      </c>
      <c r="B30" s="33">
        <v>7.3713301625172925</v>
      </c>
      <c r="C30" s="33">
        <v>6.6280288252198671</v>
      </c>
    </row>
    <row r="31" spans="1:3">
      <c r="A31" s="2">
        <v>44196</v>
      </c>
      <c r="B31" s="33">
        <v>7.2809322899372582</v>
      </c>
      <c r="C31" s="33">
        <v>6.7789377737185559</v>
      </c>
    </row>
    <row r="32" spans="1:3">
      <c r="A32" s="2">
        <v>44286</v>
      </c>
      <c r="B32" s="35">
        <f>0.0748947979405659*100</f>
        <v>7.4894797940565905</v>
      </c>
      <c r="C32" s="35">
        <f>0.0709558874914272*100</f>
        <v>7.0955887491427196</v>
      </c>
    </row>
    <row r="33" spans="1:3">
      <c r="A33" s="2">
        <v>44377</v>
      </c>
      <c r="B33" s="35">
        <f>0.0746463933647163*100</f>
        <v>7.4646393364716301</v>
      </c>
      <c r="C33" s="35">
        <f>0.0740159539574569*100</f>
        <v>7.4015953957456899</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workbookViewId="0">
      <selection activeCell="B5" sqref="B5"/>
    </sheetView>
  </sheetViews>
  <sheetFormatPr defaultRowHeight="15"/>
  <cols>
    <col min="1" max="1" width="22.5703125" customWidth="1"/>
    <col min="2" max="3" width="18.140625" customWidth="1"/>
    <col min="5" max="5" width="12" bestFit="1" customWidth="1"/>
  </cols>
  <sheetData>
    <row r="1" spans="1:6">
      <c r="A1" s="1" t="s">
        <v>0</v>
      </c>
      <c r="B1" t="s">
        <v>71</v>
      </c>
    </row>
    <row r="2" spans="1:6">
      <c r="A2" s="1" t="s">
        <v>1</v>
      </c>
      <c r="B2" t="s">
        <v>4</v>
      </c>
    </row>
    <row r="3" spans="1:6">
      <c r="A3" s="1" t="s">
        <v>2</v>
      </c>
      <c r="B3" t="s">
        <v>18</v>
      </c>
    </row>
    <row r="4" spans="1:6">
      <c r="A4" s="1" t="s">
        <v>3</v>
      </c>
      <c r="B4" t="s">
        <v>102</v>
      </c>
    </row>
    <row r="7" spans="1:6">
      <c r="A7" s="3"/>
      <c r="B7" s="5" t="s">
        <v>10</v>
      </c>
      <c r="C7" s="32"/>
    </row>
    <row r="8" spans="1:6">
      <c r="A8" s="2" t="s">
        <v>96</v>
      </c>
      <c r="B8" s="36">
        <v>0.72734760592225223</v>
      </c>
      <c r="C8" s="7"/>
    </row>
    <row r="9" spans="1:6">
      <c r="A9" s="2" t="s">
        <v>97</v>
      </c>
      <c r="B9" s="37">
        <v>2.7239089555469113E-2</v>
      </c>
      <c r="C9" s="7"/>
      <c r="E9" s="32"/>
      <c r="F9" s="32"/>
    </row>
    <row r="10" spans="1:6">
      <c r="A10" s="2" t="s">
        <v>98</v>
      </c>
      <c r="B10" s="37">
        <v>0.12442062623072005</v>
      </c>
      <c r="C10" s="7"/>
      <c r="E10" s="32"/>
      <c r="F10" s="32"/>
    </row>
    <row r="11" spans="1:6">
      <c r="A11" s="2" t="s">
        <v>93</v>
      </c>
      <c r="B11" s="36">
        <v>6.2502159606881236E-3</v>
      </c>
      <c r="C11" s="7"/>
      <c r="E11" s="32"/>
      <c r="F11" s="32"/>
    </row>
    <row r="12" spans="1:6">
      <c r="A12" s="2" t="s">
        <v>94</v>
      </c>
      <c r="B12" s="36">
        <v>4.1832257393491848E-3</v>
      </c>
      <c r="C12" s="7"/>
      <c r="E12" s="32"/>
      <c r="F12" s="32"/>
    </row>
    <row r="13" spans="1:6">
      <c r="A13" s="2" t="s">
        <v>95</v>
      </c>
      <c r="B13" s="36">
        <v>4.8434230702453458E-2</v>
      </c>
      <c r="C13" s="7"/>
      <c r="E13" s="32"/>
      <c r="F13" s="32"/>
    </row>
    <row r="14" spans="1:6">
      <c r="A14" s="2" t="s">
        <v>99</v>
      </c>
      <c r="B14" s="36">
        <v>6.2125005889067719E-2</v>
      </c>
      <c r="C14" s="7"/>
      <c r="E14" s="32"/>
      <c r="F14" s="32"/>
    </row>
    <row r="15" spans="1:6">
      <c r="A15" s="6" t="s">
        <v>13</v>
      </c>
      <c r="B15" s="36">
        <f>SUM(B8:B14)</f>
        <v>0.99999999999999978</v>
      </c>
      <c r="C15" s="7"/>
    </row>
    <row r="16" spans="1:6">
      <c r="A16" s="2"/>
      <c r="B16" s="4"/>
      <c r="C16" s="4"/>
    </row>
    <row r="17" spans="1:3">
      <c r="A17" s="2"/>
      <c r="B17" s="4"/>
      <c r="C17" s="4"/>
    </row>
    <row r="18" spans="1:3">
      <c r="A18" s="2"/>
      <c r="B18" s="4"/>
      <c r="C18" s="4"/>
    </row>
    <row r="19" spans="1:3">
      <c r="A19" s="2"/>
      <c r="B19" s="4"/>
      <c r="C19" s="4"/>
    </row>
    <row r="20" spans="1:3">
      <c r="A20" s="2"/>
      <c r="B20" s="4"/>
      <c r="C20" s="4"/>
    </row>
    <row r="21" spans="1:3">
      <c r="A21" s="2"/>
      <c r="B21" s="4"/>
      <c r="C21" s="4"/>
    </row>
    <row r="22" spans="1:3">
      <c r="A22" s="2"/>
      <c r="B22" s="4"/>
      <c r="C22" s="4"/>
    </row>
    <row r="23" spans="1:3">
      <c r="A23" s="2"/>
      <c r="B23" s="4"/>
      <c r="C23" s="4"/>
    </row>
    <row r="24" spans="1:3">
      <c r="A24" s="2"/>
      <c r="B24" s="4"/>
      <c r="C24" s="4"/>
    </row>
    <row r="25" spans="1:3">
      <c r="A25" s="2"/>
      <c r="B25" s="4"/>
      <c r="C25" s="4"/>
    </row>
    <row r="26" spans="1:3">
      <c r="A26" s="2"/>
      <c r="B26" s="4"/>
      <c r="C26" s="4"/>
    </row>
  </sheetData>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5"/>
  <sheetViews>
    <sheetView workbookViewId="0"/>
  </sheetViews>
  <sheetFormatPr defaultRowHeight="15"/>
  <cols>
    <col min="1" max="1" width="10" customWidth="1"/>
    <col min="2" max="2" width="20.5703125" customWidth="1"/>
    <col min="3" max="4" width="20.28515625" customWidth="1"/>
    <col min="5" max="5" width="9.5703125" bestFit="1" customWidth="1"/>
  </cols>
  <sheetData>
    <row r="1" spans="1:17">
      <c r="A1" s="1" t="s">
        <v>0</v>
      </c>
      <c r="B1" t="s">
        <v>55</v>
      </c>
    </row>
    <row r="2" spans="1:17">
      <c r="A2" s="1" t="s">
        <v>1</v>
      </c>
      <c r="B2" t="s">
        <v>14</v>
      </c>
    </row>
    <row r="3" spans="1:17">
      <c r="A3" s="1" t="s">
        <v>2</v>
      </c>
      <c r="B3" t="s">
        <v>9</v>
      </c>
    </row>
    <row r="4" spans="1:17">
      <c r="A4" s="1" t="s">
        <v>3</v>
      </c>
      <c r="B4" t="s">
        <v>26</v>
      </c>
    </row>
    <row r="7" spans="1:17">
      <c r="A7" s="3"/>
      <c r="B7" s="5" t="s">
        <v>25</v>
      </c>
      <c r="C7" s="5" t="s">
        <v>15</v>
      </c>
      <c r="D7" s="5" t="s">
        <v>16</v>
      </c>
      <c r="E7" s="5" t="s">
        <v>104</v>
      </c>
    </row>
    <row r="8" spans="1:17">
      <c r="A8" s="2">
        <v>42094</v>
      </c>
      <c r="B8" s="12">
        <v>545.98550693230982</v>
      </c>
      <c r="C8" s="12">
        <v>357.02762744599977</v>
      </c>
      <c r="D8" s="12">
        <v>113.0040874350599</v>
      </c>
      <c r="E8" s="12">
        <v>10.470303053979901</v>
      </c>
      <c r="J8" s="13"/>
      <c r="M8" s="13"/>
      <c r="O8" s="32"/>
      <c r="P8" s="32"/>
      <c r="Q8" s="32"/>
    </row>
    <row r="9" spans="1:17">
      <c r="A9" s="2">
        <v>42185</v>
      </c>
      <c r="B9" s="12">
        <v>565.29798593808982</v>
      </c>
      <c r="C9" s="12">
        <v>371.76121487299974</v>
      </c>
      <c r="D9" s="12">
        <v>116.31756396442999</v>
      </c>
      <c r="E9" s="12">
        <v>11.803363468539899</v>
      </c>
      <c r="J9" s="13"/>
      <c r="M9" s="13"/>
      <c r="N9" s="32"/>
      <c r="O9" s="32"/>
      <c r="P9" s="32"/>
      <c r="Q9" s="32"/>
    </row>
    <row r="10" spans="1:17">
      <c r="A10" s="2">
        <v>42277</v>
      </c>
      <c r="B10" s="12">
        <v>582.17002038553312</v>
      </c>
      <c r="C10" s="12">
        <v>387.20131695299978</v>
      </c>
      <c r="D10" s="12">
        <v>93.283219219935702</v>
      </c>
      <c r="E10" s="12">
        <v>11.911814571300001</v>
      </c>
      <c r="J10" s="13"/>
      <c r="M10" s="13"/>
      <c r="N10" s="32"/>
      <c r="O10" s="32"/>
      <c r="P10" s="32"/>
      <c r="Q10" s="32"/>
    </row>
    <row r="11" spans="1:17">
      <c r="A11" s="2">
        <v>42369</v>
      </c>
      <c r="B11" s="12">
        <v>602.56382092742808</v>
      </c>
      <c r="C11" s="12">
        <v>403.97575764999976</v>
      </c>
      <c r="D11" s="12">
        <v>95.677396589179295</v>
      </c>
      <c r="E11" s="12">
        <v>11.796179119329599</v>
      </c>
      <c r="J11" s="13"/>
      <c r="M11" s="13"/>
      <c r="N11" s="32"/>
      <c r="O11" s="32"/>
      <c r="P11" s="32"/>
      <c r="Q11" s="32"/>
    </row>
    <row r="12" spans="1:17">
      <c r="A12" s="2">
        <v>42460</v>
      </c>
      <c r="B12" s="12">
        <v>611.91519693859516</v>
      </c>
      <c r="C12" s="12">
        <v>412.39190476199968</v>
      </c>
      <c r="D12" s="12">
        <v>95.6258286340137</v>
      </c>
      <c r="E12" s="12">
        <v>11.747659263469799</v>
      </c>
      <c r="J12" s="13"/>
      <c r="M12" s="13"/>
      <c r="N12" s="32"/>
      <c r="O12" s="32"/>
      <c r="P12" s="32"/>
      <c r="Q12" s="32"/>
    </row>
    <row r="13" spans="1:17">
      <c r="A13" s="2">
        <v>42551</v>
      </c>
      <c r="B13" s="12">
        <v>627.4965409300537</v>
      </c>
      <c r="C13" s="12">
        <v>425.15244228099976</v>
      </c>
      <c r="D13" s="12">
        <v>97.027879149278093</v>
      </c>
      <c r="E13" s="12">
        <v>11.983084388439899</v>
      </c>
      <c r="J13" s="13"/>
      <c r="M13" s="13"/>
      <c r="N13" s="32"/>
      <c r="O13" s="32"/>
      <c r="P13" s="32"/>
      <c r="Q13" s="32"/>
    </row>
    <row r="14" spans="1:17">
      <c r="A14" s="2">
        <v>42643</v>
      </c>
      <c r="B14" s="12">
        <v>638.4317289709744</v>
      </c>
      <c r="C14" s="12">
        <v>434.20589422199987</v>
      </c>
      <c r="D14" s="12">
        <v>97.647542904873006</v>
      </c>
      <c r="E14" s="12">
        <v>11.984975756414899</v>
      </c>
      <c r="J14" s="14"/>
      <c r="M14" s="13"/>
      <c r="N14" s="32"/>
      <c r="O14" s="32"/>
      <c r="P14" s="32"/>
      <c r="Q14" s="32"/>
    </row>
    <row r="15" spans="1:17">
      <c r="A15" s="2">
        <v>42735</v>
      </c>
      <c r="B15" s="12">
        <v>638.4395452051682</v>
      </c>
      <c r="C15" s="12">
        <v>433.82835349499987</v>
      </c>
      <c r="D15" s="12">
        <v>97.542297577536317</v>
      </c>
      <c r="E15" s="12">
        <v>11.897923590581101</v>
      </c>
      <c r="J15" s="14"/>
      <c r="M15" s="13"/>
      <c r="N15" s="32"/>
      <c r="O15" s="32"/>
      <c r="P15" s="32"/>
      <c r="Q15" s="32"/>
    </row>
    <row r="16" spans="1:17">
      <c r="A16" s="2">
        <v>42825</v>
      </c>
      <c r="B16" s="12">
        <v>654.58442966373229</v>
      </c>
      <c r="C16" s="12">
        <v>448.64427915399972</v>
      </c>
      <c r="D16" s="12">
        <v>98.215937333608196</v>
      </c>
      <c r="E16" s="12">
        <v>11.957121956455198</v>
      </c>
      <c r="J16" s="14"/>
      <c r="M16" s="13"/>
      <c r="N16" s="32"/>
      <c r="O16" s="32"/>
      <c r="P16" s="32"/>
      <c r="Q16" s="32"/>
    </row>
    <row r="17" spans="1:17">
      <c r="A17" s="2">
        <v>42916</v>
      </c>
      <c r="B17" s="12">
        <v>676.09968886401612</v>
      </c>
      <c r="C17" s="12">
        <v>466.2518916599999</v>
      </c>
      <c r="D17" s="12">
        <v>100.27730783463271</v>
      </c>
      <c r="E17" s="12">
        <v>12.335728314803401</v>
      </c>
      <c r="J17" s="14"/>
      <c r="M17" s="13"/>
      <c r="N17" s="32"/>
      <c r="O17" s="32"/>
      <c r="P17" s="32"/>
      <c r="Q17" s="32"/>
    </row>
    <row r="18" spans="1:17">
      <c r="A18" s="2">
        <v>43008</v>
      </c>
      <c r="B18" s="12">
        <v>693.62369421549533</v>
      </c>
      <c r="C18" s="12">
        <v>483.19402337699978</v>
      </c>
      <c r="D18" s="12">
        <v>99.757644369177598</v>
      </c>
      <c r="E18" s="12">
        <v>12.3474936189179</v>
      </c>
      <c r="J18" s="14"/>
      <c r="M18" s="13"/>
      <c r="N18" s="32"/>
      <c r="O18" s="32"/>
      <c r="P18" s="32"/>
      <c r="Q18" s="32"/>
    </row>
    <row r="19" spans="1:17">
      <c r="A19" s="2">
        <v>43100</v>
      </c>
      <c r="B19" s="12">
        <v>714.63386975562582</v>
      </c>
      <c r="C19" s="12">
        <v>503.920105138</v>
      </c>
      <c r="D19" s="12">
        <v>99.085208764517603</v>
      </c>
      <c r="E19" s="12">
        <v>12.187592767336898</v>
      </c>
      <c r="J19" s="14"/>
      <c r="M19" s="13"/>
      <c r="N19" s="32"/>
      <c r="O19" s="32"/>
      <c r="P19" s="32"/>
      <c r="Q19" s="32"/>
    </row>
    <row r="20" spans="1:17">
      <c r="A20" s="2">
        <v>43190</v>
      </c>
      <c r="B20" s="12">
        <v>731.10579432005784</v>
      </c>
      <c r="C20" s="12">
        <v>519.1147898949996</v>
      </c>
      <c r="D20" s="12">
        <v>99.478234619207996</v>
      </c>
      <c r="E20" s="12">
        <v>12.337041186560501</v>
      </c>
      <c r="J20" s="14"/>
      <c r="M20" s="13"/>
      <c r="N20" s="32"/>
      <c r="O20" s="32"/>
      <c r="P20" s="32"/>
      <c r="Q20" s="32"/>
    </row>
    <row r="21" spans="1:17">
      <c r="A21" s="2">
        <v>43281</v>
      </c>
      <c r="B21" s="12">
        <v>747.14890298878618</v>
      </c>
      <c r="C21" s="12">
        <v>532.98418996899989</v>
      </c>
      <c r="D21" s="12">
        <v>100.8165002503637</v>
      </c>
      <c r="E21" s="12">
        <v>12.460945888759902</v>
      </c>
      <c r="J21" s="14"/>
      <c r="M21" s="13"/>
      <c r="N21" s="32"/>
      <c r="O21" s="32"/>
      <c r="P21" s="32"/>
      <c r="Q21" s="32"/>
    </row>
    <row r="22" spans="1:17">
      <c r="A22" s="2">
        <v>43373</v>
      </c>
      <c r="B22" s="12">
        <v>760.53758895281896</v>
      </c>
      <c r="C22" s="12">
        <v>546.2034454369998</v>
      </c>
      <c r="D22" s="12">
        <v>100.47878618381159</v>
      </c>
      <c r="E22" s="12">
        <v>12.509434269001099</v>
      </c>
      <c r="J22" s="14"/>
      <c r="M22" s="13"/>
      <c r="N22" s="32"/>
      <c r="O22" s="32"/>
      <c r="P22" s="32"/>
      <c r="Q22" s="32"/>
    </row>
    <row r="23" spans="1:17">
      <c r="A23" s="2">
        <v>43465</v>
      </c>
      <c r="B23" s="12">
        <v>775.53233990517015</v>
      </c>
      <c r="C23" s="12">
        <v>561.8327624379998</v>
      </c>
      <c r="D23" s="12">
        <v>99.4451355406499</v>
      </c>
      <c r="E23" s="12">
        <v>12.210619840637303</v>
      </c>
      <c r="J23" s="14"/>
      <c r="M23" s="13"/>
      <c r="N23" s="32"/>
      <c r="O23" s="32"/>
      <c r="P23" s="32"/>
      <c r="Q23" s="32"/>
    </row>
    <row r="24" spans="1:17">
      <c r="A24" s="2">
        <v>43555</v>
      </c>
      <c r="B24" s="12">
        <v>786.37821289644967</v>
      </c>
      <c r="C24" s="12">
        <v>570.45557802999986</v>
      </c>
      <c r="D24" s="12">
        <v>101.0014406988666</v>
      </c>
      <c r="E24" s="12">
        <v>11.504604252928099</v>
      </c>
      <c r="J24" s="14"/>
      <c r="M24" s="13"/>
      <c r="N24" s="32"/>
      <c r="O24" s="32"/>
      <c r="P24" s="32"/>
      <c r="Q24" s="32"/>
    </row>
    <row r="25" spans="1:17">
      <c r="A25" s="2">
        <v>43646</v>
      </c>
      <c r="B25" s="12">
        <v>803.64331206793236</v>
      </c>
      <c r="C25" s="12">
        <v>585.34647683999947</v>
      </c>
      <c r="D25" s="12">
        <v>101.77282017937529</v>
      </c>
      <c r="E25" s="12">
        <v>12.210441070675699</v>
      </c>
      <c r="J25" s="14"/>
      <c r="M25" s="13"/>
      <c r="N25" s="32"/>
      <c r="O25" s="32"/>
      <c r="P25" s="32"/>
      <c r="Q25" s="32"/>
    </row>
    <row r="26" spans="1:17">
      <c r="A26" s="2">
        <v>43738</v>
      </c>
      <c r="B26" s="12">
        <v>817.25690440921437</v>
      </c>
      <c r="C26" s="9">
        <v>596.92655044899993</v>
      </c>
      <c r="D26" s="9">
        <v>102.9044681368306</v>
      </c>
      <c r="E26" s="9">
        <v>12.2311175670445</v>
      </c>
      <c r="N26" s="32"/>
      <c r="O26" s="32"/>
      <c r="P26" s="32"/>
      <c r="Q26" s="32"/>
    </row>
    <row r="27" spans="1:17">
      <c r="A27" s="2">
        <v>43830</v>
      </c>
      <c r="B27" s="12">
        <v>831.26961195092451</v>
      </c>
      <c r="C27" s="9">
        <v>609.3438823189997</v>
      </c>
      <c r="D27" s="9">
        <v>104.57698209258889</v>
      </c>
      <c r="E27" s="9">
        <v>12.0384809527347</v>
      </c>
      <c r="N27" s="32"/>
      <c r="O27" s="32"/>
      <c r="P27" s="32"/>
      <c r="Q27" s="32"/>
    </row>
    <row r="28" spans="1:17">
      <c r="A28" s="2">
        <v>43921</v>
      </c>
      <c r="B28" s="12">
        <v>842.95722680383392</v>
      </c>
      <c r="C28" s="25">
        <v>618.39756794999983</v>
      </c>
      <c r="D28" s="9">
        <v>106.6109256573224</v>
      </c>
      <c r="E28" s="9">
        <v>11.9140149364425</v>
      </c>
      <c r="N28" s="32"/>
      <c r="O28" s="32"/>
      <c r="P28" s="32"/>
      <c r="Q28" s="32"/>
    </row>
    <row r="29" spans="1:17">
      <c r="A29" s="2">
        <v>44012</v>
      </c>
      <c r="B29" s="12">
        <v>863.15961078878286</v>
      </c>
      <c r="C29" s="33">
        <v>629.20256317899987</v>
      </c>
      <c r="D29" s="33">
        <v>114.11270889704319</v>
      </c>
      <c r="E29" s="33">
        <v>12.475494136412498</v>
      </c>
      <c r="N29" s="32"/>
      <c r="O29" s="32"/>
      <c r="P29" s="32"/>
      <c r="Q29" s="32"/>
    </row>
    <row r="30" spans="1:17">
      <c r="A30" s="2">
        <v>44104</v>
      </c>
      <c r="B30" s="12">
        <v>882.46509399187312</v>
      </c>
      <c r="C30" s="33">
        <v>640.40679920800005</v>
      </c>
      <c r="D30" s="33">
        <v>120.5077126258339</v>
      </c>
      <c r="E30" s="33">
        <v>12.639394474803201</v>
      </c>
      <c r="N30" s="32"/>
      <c r="O30" s="32"/>
      <c r="P30" s="32"/>
      <c r="Q30" s="32"/>
    </row>
    <row r="31" spans="1:17">
      <c r="A31" s="2">
        <v>44196</v>
      </c>
      <c r="B31" s="12">
        <v>905.38452857273558</v>
      </c>
      <c r="C31" s="33">
        <v>657.1585328699997</v>
      </c>
      <c r="D31" s="33">
        <v>125.37079983812129</v>
      </c>
      <c r="E31" s="33">
        <v>12.476143048435501</v>
      </c>
      <c r="N31" s="32"/>
      <c r="O31" s="32"/>
      <c r="P31" s="32"/>
      <c r="Q31" s="32"/>
    </row>
    <row r="32" spans="1:17">
      <c r="A32" s="2">
        <v>44286</v>
      </c>
      <c r="B32" s="12">
        <v>925.36172620953221</v>
      </c>
      <c r="C32" s="35">
        <v>672.09227687899977</v>
      </c>
      <c r="D32" s="35">
        <v>129.35427177584802</v>
      </c>
      <c r="E32" s="35">
        <v>12.415625241908199</v>
      </c>
      <c r="N32" s="32"/>
      <c r="O32" s="32"/>
      <c r="P32" s="32"/>
      <c r="Q32" s="32"/>
    </row>
    <row r="33" spans="1:17">
      <c r="A33" s="2">
        <v>44377</v>
      </c>
      <c r="B33" s="12">
        <v>945.98472611050192</v>
      </c>
      <c r="C33" s="35">
        <v>685.77117359099987</v>
      </c>
      <c r="D33" s="35">
        <v>134.3418273056316</v>
      </c>
      <c r="E33" s="35">
        <v>12.521989022515401</v>
      </c>
      <c r="N33" s="32"/>
      <c r="O33" s="32"/>
      <c r="P33" s="32"/>
      <c r="Q33" s="32"/>
    </row>
    <row r="34" spans="1:17">
      <c r="D34" s="12"/>
    </row>
    <row r="35" spans="1:17">
      <c r="D35" s="12"/>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4"/>
  <sheetViews>
    <sheetView workbookViewId="0">
      <selection activeCell="B1" sqref="B1"/>
    </sheetView>
  </sheetViews>
  <sheetFormatPr defaultRowHeight="15"/>
  <cols>
    <col min="1" max="1" width="10" customWidth="1"/>
    <col min="2" max="2" width="20.5703125" customWidth="1"/>
    <col min="3" max="4" width="20.28515625" customWidth="1"/>
  </cols>
  <sheetData>
    <row r="1" spans="1:5">
      <c r="A1" s="1" t="s">
        <v>0</v>
      </c>
      <c r="B1" t="s">
        <v>53</v>
      </c>
    </row>
    <row r="2" spans="1:5">
      <c r="A2" s="1" t="s">
        <v>1</v>
      </c>
      <c r="B2" t="s">
        <v>4</v>
      </c>
    </row>
    <row r="3" spans="1:5">
      <c r="A3" s="1" t="s">
        <v>2</v>
      </c>
      <c r="B3" t="s">
        <v>54</v>
      </c>
    </row>
    <row r="4" spans="1:5">
      <c r="A4" s="1" t="s">
        <v>3</v>
      </c>
      <c r="B4" t="s">
        <v>72</v>
      </c>
    </row>
    <row r="6" spans="1:5">
      <c r="D6" s="10"/>
      <c r="E6" s="10"/>
    </row>
    <row r="7" spans="1:5">
      <c r="A7" s="3"/>
      <c r="B7" s="5" t="s">
        <v>21</v>
      </c>
      <c r="C7" s="5" t="s">
        <v>22</v>
      </c>
      <c r="D7" s="11"/>
      <c r="E7" s="11"/>
    </row>
    <row r="8" spans="1:5">
      <c r="A8" s="2">
        <v>42094</v>
      </c>
      <c r="B8" s="4">
        <v>0.94151418244961971</v>
      </c>
      <c r="C8" s="4">
        <v>0.51416823108018705</v>
      </c>
    </row>
    <row r="9" spans="1:5">
      <c r="A9" s="2">
        <v>42185</v>
      </c>
      <c r="B9" s="4">
        <v>0.93816354310199968</v>
      </c>
      <c r="C9" s="4">
        <v>0.47367427178525384</v>
      </c>
    </row>
    <row r="10" spans="1:5">
      <c r="A10" s="2">
        <v>42277</v>
      </c>
      <c r="B10" s="4">
        <v>0.94771969349455121</v>
      </c>
      <c r="C10" s="4">
        <v>0.50332605910284156</v>
      </c>
    </row>
    <row r="11" spans="1:5">
      <c r="A11" s="2">
        <v>42369</v>
      </c>
      <c r="B11" s="4">
        <v>0.99914604826185205</v>
      </c>
      <c r="C11" s="4">
        <v>0.39632207120648305</v>
      </c>
    </row>
    <row r="12" spans="1:5">
      <c r="A12" s="2">
        <v>42460</v>
      </c>
      <c r="B12" s="4">
        <v>0.89355371029246189</v>
      </c>
      <c r="C12" s="4">
        <v>0.40270494519358807</v>
      </c>
    </row>
    <row r="13" spans="1:5">
      <c r="A13" s="2">
        <v>42551</v>
      </c>
      <c r="B13" s="4">
        <v>0.90685133823570596</v>
      </c>
      <c r="C13" s="4">
        <v>0.40078239291115286</v>
      </c>
    </row>
    <row r="14" spans="1:5">
      <c r="A14" s="2">
        <v>42643</v>
      </c>
      <c r="B14" s="4">
        <v>0.94027556175646754</v>
      </c>
      <c r="C14" s="4">
        <v>0.38446313753897859</v>
      </c>
    </row>
    <row r="15" spans="1:5">
      <c r="A15" s="2">
        <v>42735</v>
      </c>
      <c r="B15" s="4">
        <v>0.97829406716692169</v>
      </c>
      <c r="C15" s="4">
        <v>0.33757981437614276</v>
      </c>
    </row>
    <row r="16" spans="1:5">
      <c r="A16" s="2">
        <v>42825</v>
      </c>
      <c r="B16" s="4">
        <v>1.0061268151121201</v>
      </c>
      <c r="C16" s="4">
        <v>0.29991007481611121</v>
      </c>
    </row>
    <row r="17" spans="1:3">
      <c r="A17" s="2">
        <v>42916</v>
      </c>
      <c r="B17" s="4">
        <v>0.99346539385935184</v>
      </c>
      <c r="C17" s="4">
        <v>0.31324666641207166</v>
      </c>
    </row>
    <row r="18" spans="1:3">
      <c r="A18" s="2">
        <v>43008</v>
      </c>
      <c r="B18" s="4">
        <v>0.98177943366214016</v>
      </c>
      <c r="C18" s="4">
        <v>0.30200534130963103</v>
      </c>
    </row>
    <row r="19" spans="1:3">
      <c r="A19" s="2">
        <v>43100</v>
      </c>
      <c r="B19" s="4">
        <v>0.99801505246712374</v>
      </c>
      <c r="C19" s="4">
        <v>0.28796290698443933</v>
      </c>
    </row>
    <row r="20" spans="1:3">
      <c r="A20" s="2">
        <v>43190</v>
      </c>
      <c r="B20" s="4">
        <v>1.1407517626499508</v>
      </c>
      <c r="C20" s="4">
        <v>0.26681716824997165</v>
      </c>
    </row>
    <row r="21" spans="1:3">
      <c r="A21" s="2">
        <v>43281</v>
      </c>
      <c r="B21" s="4">
        <v>1.1184120374330955</v>
      </c>
      <c r="C21" s="4">
        <v>0.25577657243421142</v>
      </c>
    </row>
    <row r="22" spans="1:3">
      <c r="A22" s="2">
        <v>43373</v>
      </c>
      <c r="B22" s="4">
        <v>1.119886046094613</v>
      </c>
      <c r="C22" s="4">
        <v>0.25320995904321353</v>
      </c>
    </row>
    <row r="23" spans="1:3">
      <c r="A23" s="2">
        <v>43465</v>
      </c>
      <c r="B23" s="4">
        <v>1.125109606287537</v>
      </c>
      <c r="C23" s="4">
        <v>0.22967444697382486</v>
      </c>
    </row>
    <row r="24" spans="1:3">
      <c r="A24" s="2">
        <v>43555</v>
      </c>
      <c r="B24" s="4">
        <v>1.1031545436019199</v>
      </c>
      <c r="C24" s="4">
        <v>0.22588478303552656</v>
      </c>
    </row>
    <row r="25" spans="1:3">
      <c r="A25" s="2">
        <v>43646</v>
      </c>
      <c r="B25" s="4">
        <v>1.0773130270019797</v>
      </c>
      <c r="C25" s="4">
        <v>0.26530417848630822</v>
      </c>
    </row>
    <row r="26" spans="1:3">
      <c r="A26" s="2">
        <v>43738</v>
      </c>
      <c r="B26" s="4">
        <v>1.0756783961989913</v>
      </c>
      <c r="C26" s="4">
        <v>0.24475778579966401</v>
      </c>
    </row>
    <row r="27" spans="1:3">
      <c r="A27" s="2">
        <v>43830</v>
      </c>
      <c r="B27" s="4">
        <v>1.0918828044388591</v>
      </c>
      <c r="C27" s="4">
        <v>0.25374212317869688</v>
      </c>
    </row>
    <row r="28" spans="1:3">
      <c r="A28" s="2">
        <v>43921</v>
      </c>
      <c r="B28" s="4">
        <f>0.0105401324141449*100</f>
        <v>1.05401324141449</v>
      </c>
      <c r="C28" s="4">
        <f>0.00260138589281888*100</f>
        <v>0.26013858928188799</v>
      </c>
    </row>
    <row r="29" spans="1:3">
      <c r="A29" s="2">
        <v>44012</v>
      </c>
      <c r="B29" s="4">
        <f>0.0110341591625652*100</f>
        <v>1.10341591625652</v>
      </c>
      <c r="C29" s="4">
        <f>0.00245701418925065*100</f>
        <v>0.24570141892506497</v>
      </c>
    </row>
    <row r="30" spans="1:3">
      <c r="A30" s="2">
        <v>44104</v>
      </c>
      <c r="B30" s="4">
        <v>1.0938268439099528</v>
      </c>
      <c r="C30" s="4">
        <v>0.23591858765148443</v>
      </c>
    </row>
    <row r="31" spans="1:3">
      <c r="A31" s="2">
        <v>44196</v>
      </c>
      <c r="B31" s="4">
        <v>1.1045176203268467</v>
      </c>
      <c r="C31" s="4">
        <v>0.26401784788554505</v>
      </c>
    </row>
    <row r="32" spans="1:3">
      <c r="A32" s="2">
        <v>44286</v>
      </c>
      <c r="B32" s="4">
        <f>0.0112682097980051*100</f>
        <v>1.12682097980051</v>
      </c>
      <c r="C32" s="4">
        <f>0.0027103228195717*100</f>
        <v>0.27103228195717</v>
      </c>
    </row>
    <row r="33" spans="1:3">
      <c r="A33" s="2">
        <v>44377</v>
      </c>
      <c r="B33" s="4">
        <f>0.0107847801372053*100</f>
        <v>1.0784780137205301</v>
      </c>
      <c r="C33" s="4">
        <f>0.00259135145739443*100</f>
        <v>0.25913514573944302</v>
      </c>
    </row>
    <row r="34" spans="1:3">
      <c r="B34" s="4"/>
      <c r="C34" s="4"/>
    </row>
  </sheetData>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33"/>
  <sheetViews>
    <sheetView workbookViewId="0"/>
  </sheetViews>
  <sheetFormatPr defaultRowHeight="15"/>
  <cols>
    <col min="1" max="1" width="10" customWidth="1"/>
    <col min="2" max="2" width="20.5703125" customWidth="1"/>
    <col min="3" max="3" width="11.5703125" bestFit="1" customWidth="1"/>
  </cols>
  <sheetData>
    <row r="1" spans="1:29">
      <c r="A1" s="1" t="s">
        <v>0</v>
      </c>
      <c r="B1" t="s">
        <v>52</v>
      </c>
    </row>
    <row r="2" spans="1:29">
      <c r="A2" s="1" t="s">
        <v>1</v>
      </c>
      <c r="B2" t="s">
        <v>4</v>
      </c>
    </row>
    <row r="3" spans="1:29">
      <c r="A3" s="1" t="s">
        <v>2</v>
      </c>
      <c r="B3" t="s">
        <v>9</v>
      </c>
    </row>
    <row r="4" spans="1:29">
      <c r="A4" s="1" t="s">
        <v>3</v>
      </c>
      <c r="B4" t="s">
        <v>75</v>
      </c>
    </row>
    <row r="7" spans="1:29">
      <c r="A7" s="3"/>
      <c r="B7" s="5" t="s">
        <v>28</v>
      </c>
      <c r="C7" s="5" t="s">
        <v>31</v>
      </c>
    </row>
    <row r="8" spans="1:29">
      <c r="A8" s="2">
        <v>42094</v>
      </c>
      <c r="B8" s="9">
        <v>13.104067450441883</v>
      </c>
      <c r="C8" s="9">
        <v>9.7839642526312272</v>
      </c>
      <c r="E8" s="33"/>
    </row>
    <row r="9" spans="1:29">
      <c r="A9" s="2">
        <v>42185</v>
      </c>
      <c r="B9" s="33">
        <v>9.0561743149457321</v>
      </c>
      <c r="C9" s="33">
        <v>9.5648865013399469</v>
      </c>
      <c r="E9" s="33"/>
      <c r="I9" s="32"/>
      <c r="J9" s="32"/>
      <c r="K9" s="32"/>
      <c r="L9" s="32"/>
      <c r="M9" s="32"/>
      <c r="N9" s="32"/>
      <c r="O9" s="32"/>
      <c r="P9" s="32"/>
      <c r="Q9" s="32"/>
      <c r="R9" s="32"/>
      <c r="S9" s="32"/>
      <c r="T9" s="32"/>
      <c r="U9" s="32"/>
      <c r="V9" s="32"/>
      <c r="W9" s="32"/>
      <c r="X9" s="32"/>
      <c r="Y9" s="32"/>
      <c r="Z9" s="32"/>
      <c r="AA9" s="32"/>
      <c r="AB9" s="32"/>
      <c r="AC9" s="32"/>
    </row>
    <row r="10" spans="1:29">
      <c r="A10" s="2">
        <v>42277</v>
      </c>
      <c r="B10" s="33">
        <v>7.2366806377765727</v>
      </c>
      <c r="C10" s="33">
        <v>9.1113733163028741</v>
      </c>
      <c r="E10" s="33"/>
    </row>
    <row r="11" spans="1:29">
      <c r="A11" s="2">
        <v>42369</v>
      </c>
      <c r="B11" s="33">
        <v>5.9574860463898087</v>
      </c>
      <c r="C11" s="33">
        <v>8.8063777245290744</v>
      </c>
      <c r="E11" s="33"/>
    </row>
    <row r="12" spans="1:29">
      <c r="A12" s="2">
        <v>42460</v>
      </c>
      <c r="B12" s="33">
        <v>4.3071433524960918</v>
      </c>
      <c r="C12" s="33">
        <v>6.6393710879020515</v>
      </c>
      <c r="E12" s="33"/>
    </row>
    <row r="13" spans="1:29">
      <c r="A13" s="2">
        <v>42551</v>
      </c>
      <c r="B13" s="33">
        <v>8.1304544949692392</v>
      </c>
      <c r="C13" s="33">
        <v>6.4079411329079283</v>
      </c>
      <c r="E13" s="33"/>
      <c r="G13" s="32"/>
      <c r="H13" s="32"/>
      <c r="I13" s="32"/>
      <c r="J13" s="32"/>
      <c r="K13" s="32"/>
      <c r="L13" s="32"/>
      <c r="M13" s="32"/>
      <c r="N13" s="32"/>
      <c r="O13" s="32"/>
      <c r="P13" s="32"/>
      <c r="Q13" s="32"/>
      <c r="R13" s="32"/>
      <c r="S13" s="32"/>
      <c r="T13" s="32"/>
      <c r="U13" s="32"/>
      <c r="V13" s="32"/>
      <c r="W13" s="32"/>
      <c r="X13" s="32"/>
      <c r="Y13" s="32"/>
      <c r="Z13" s="32"/>
      <c r="AA13" s="32"/>
      <c r="AB13" s="32"/>
    </row>
    <row r="14" spans="1:29">
      <c r="A14" s="2">
        <v>42643</v>
      </c>
      <c r="B14" s="33">
        <v>7.3327595975611999</v>
      </c>
      <c r="C14" s="33">
        <v>6.4319608728540851</v>
      </c>
      <c r="E14" s="33"/>
      <c r="G14" s="32"/>
      <c r="H14" s="32"/>
      <c r="I14" s="32"/>
      <c r="J14" s="32"/>
      <c r="K14" s="32"/>
      <c r="L14" s="32"/>
      <c r="M14" s="32"/>
      <c r="N14" s="32"/>
      <c r="O14" s="32"/>
      <c r="P14" s="32"/>
      <c r="Q14" s="32"/>
      <c r="R14" s="32"/>
      <c r="S14" s="32"/>
      <c r="T14" s="32"/>
      <c r="U14" s="32"/>
      <c r="V14" s="32"/>
      <c r="W14" s="32"/>
      <c r="X14" s="32"/>
      <c r="Y14" s="32"/>
      <c r="Z14" s="32"/>
      <c r="AA14" s="32"/>
      <c r="AB14" s="32"/>
    </row>
    <row r="15" spans="1:29">
      <c r="A15" s="2">
        <v>42735</v>
      </c>
      <c r="B15" s="33">
        <v>5.7077755191142767</v>
      </c>
      <c r="C15" s="33">
        <v>6.3695332410352021</v>
      </c>
      <c r="E15" s="33"/>
    </row>
    <row r="16" spans="1:29">
      <c r="A16" s="2">
        <v>42825</v>
      </c>
      <c r="B16" s="33">
        <v>13.8708224085658</v>
      </c>
      <c r="C16" s="33">
        <v>8.7604530050526286</v>
      </c>
      <c r="E16" s="33"/>
    </row>
    <row r="17" spans="1:5">
      <c r="A17" s="2">
        <v>42916</v>
      </c>
      <c r="B17" s="33">
        <v>9.3507397374093557</v>
      </c>
      <c r="C17" s="33">
        <v>9.0655243156626568</v>
      </c>
      <c r="E17" s="33"/>
    </row>
    <row r="18" spans="1:5">
      <c r="A18" s="2">
        <v>43008</v>
      </c>
      <c r="B18" s="33">
        <v>7.9569748607281596</v>
      </c>
      <c r="C18" s="33">
        <v>9.2215781314543985</v>
      </c>
      <c r="E18" s="33"/>
    </row>
    <row r="19" spans="1:5">
      <c r="A19" s="2">
        <v>43100</v>
      </c>
      <c r="B19" s="33">
        <v>6.8281723032221766</v>
      </c>
      <c r="C19" s="33">
        <v>9.5016773274813726</v>
      </c>
      <c r="E19" s="33"/>
    </row>
    <row r="20" spans="1:5">
      <c r="A20" s="2">
        <v>43190</v>
      </c>
      <c r="B20" s="33">
        <v>12.57526781431344</v>
      </c>
      <c r="C20" s="33">
        <v>9.177788678918283</v>
      </c>
      <c r="E20" s="33"/>
    </row>
    <row r="21" spans="1:5">
      <c r="A21" s="2">
        <v>43281</v>
      </c>
      <c r="B21" s="33">
        <v>8.2845009176585016</v>
      </c>
      <c r="C21" s="33">
        <v>8.9112289739805686</v>
      </c>
      <c r="E21" s="33"/>
    </row>
    <row r="22" spans="1:5">
      <c r="A22" s="2">
        <v>43373</v>
      </c>
      <c r="B22" s="33">
        <v>7.3219976310684372</v>
      </c>
      <c r="C22" s="33">
        <v>8.7524846665656391</v>
      </c>
      <c r="E22" s="33"/>
    </row>
    <row r="23" spans="1:5">
      <c r="A23" s="2">
        <v>43465</v>
      </c>
      <c r="B23" s="33">
        <v>6.1973911209935348</v>
      </c>
      <c r="C23" s="33">
        <v>8.5947893710084777</v>
      </c>
      <c r="E23" s="33"/>
    </row>
    <row r="24" spans="1:5">
      <c r="A24" s="2">
        <v>43555</v>
      </c>
      <c r="B24" s="33">
        <v>15.187565296187037</v>
      </c>
      <c r="C24" s="33">
        <v>9.247863741476877</v>
      </c>
      <c r="E24" s="33"/>
    </row>
    <row r="25" spans="1:5">
      <c r="A25" s="2">
        <v>43646</v>
      </c>
      <c r="B25" s="33">
        <v>10.17454506178059</v>
      </c>
      <c r="C25" s="33">
        <v>9.7203747775074003</v>
      </c>
      <c r="E25" s="33"/>
    </row>
    <row r="26" spans="1:5">
      <c r="A26" s="2">
        <v>43738</v>
      </c>
      <c r="B26" s="33">
        <v>9.3783860923795501</v>
      </c>
      <c r="C26" s="33">
        <v>10.234471892835177</v>
      </c>
      <c r="E26" s="33"/>
    </row>
    <row r="27" spans="1:5">
      <c r="A27" s="2">
        <v>43830</v>
      </c>
      <c r="B27" s="33">
        <v>8.3046662468718804</v>
      </c>
      <c r="C27" s="33">
        <v>10.761290674304764</v>
      </c>
      <c r="E27" s="33"/>
    </row>
    <row r="28" spans="1:5">
      <c r="A28" s="2">
        <v>43921</v>
      </c>
      <c r="B28" s="33">
        <v>3.1643013825510935</v>
      </c>
      <c r="C28" s="33">
        <v>7.7554746958957779</v>
      </c>
      <c r="E28" s="33"/>
    </row>
    <row r="29" spans="1:5">
      <c r="A29" s="2">
        <v>44012</v>
      </c>
      <c r="B29" s="33">
        <v>4.3439265108372602</v>
      </c>
      <c r="C29" s="33">
        <v>6.2978200581599459</v>
      </c>
      <c r="E29" s="33"/>
    </row>
    <row r="30" spans="1:5">
      <c r="A30" s="2">
        <v>44104</v>
      </c>
      <c r="B30" s="33">
        <v>5.6784164314299792</v>
      </c>
      <c r="C30" s="33">
        <v>5.3728276429225534</v>
      </c>
    </row>
    <row r="31" spans="1:5">
      <c r="A31" s="2">
        <v>44196</v>
      </c>
      <c r="B31" s="33">
        <v>6.1805594401861903</v>
      </c>
      <c r="C31" s="33">
        <v>4.8418009412511305</v>
      </c>
    </row>
    <row r="32" spans="1:5">
      <c r="A32" s="2">
        <v>44286</v>
      </c>
      <c r="B32" s="35">
        <f>0.123352913945443*100</f>
        <v>12.335291394544299</v>
      </c>
      <c r="C32" s="35">
        <f>0.0710620950959202*100</f>
        <v>7.106209509592019</v>
      </c>
    </row>
    <row r="33" spans="1:3">
      <c r="A33" s="2">
        <v>44377</v>
      </c>
      <c r="B33" s="35">
        <f>0.0945728327534854*100</f>
        <v>9.457283275348539</v>
      </c>
      <c r="C33" s="35">
        <f>0.0838454870071984*100</f>
        <v>8.38454870071984</v>
      </c>
    </row>
  </sheetData>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7"/>
  <sheetViews>
    <sheetView workbookViewId="0">
      <selection activeCell="B1" sqref="B1"/>
    </sheetView>
  </sheetViews>
  <sheetFormatPr defaultRowHeight="15"/>
  <cols>
    <col min="1" max="1" width="10" customWidth="1"/>
    <col min="2" max="2" width="20.5703125" customWidth="1"/>
    <col min="3" max="4" width="20.28515625" customWidth="1"/>
    <col min="5" max="5" width="10.5703125" bestFit="1" customWidth="1"/>
  </cols>
  <sheetData>
    <row r="1" spans="1:16">
      <c r="A1" s="1" t="s">
        <v>0</v>
      </c>
      <c r="B1" t="s">
        <v>51</v>
      </c>
    </row>
    <row r="2" spans="1:16">
      <c r="A2" s="1" t="s">
        <v>1</v>
      </c>
      <c r="B2" t="s">
        <v>14</v>
      </c>
    </row>
    <row r="3" spans="1:16">
      <c r="A3" s="1" t="s">
        <v>2</v>
      </c>
      <c r="B3" t="s">
        <v>9</v>
      </c>
    </row>
    <row r="4" spans="1:16">
      <c r="A4" s="1" t="s">
        <v>3</v>
      </c>
    </row>
    <row r="7" spans="1:16">
      <c r="A7" s="3"/>
      <c r="B7" s="5" t="s">
        <v>25</v>
      </c>
      <c r="C7" s="5" t="s">
        <v>15</v>
      </c>
      <c r="D7" s="5" t="s">
        <v>16</v>
      </c>
      <c r="E7" s="5" t="s">
        <v>104</v>
      </c>
      <c r="G7" s="5"/>
      <c r="H7" s="5"/>
      <c r="I7" s="5"/>
      <c r="J7" s="5"/>
    </row>
    <row r="8" spans="1:16">
      <c r="A8" s="2">
        <v>42094</v>
      </c>
      <c r="B8" s="12">
        <v>219.51538099999999</v>
      </c>
      <c r="C8" s="12">
        <v>78.341386999999997</v>
      </c>
      <c r="D8" s="12">
        <v>83.771371000000002</v>
      </c>
      <c r="E8" s="12">
        <v>16.297944000000001</v>
      </c>
      <c r="H8" s="13"/>
      <c r="N8" s="32"/>
      <c r="O8" s="32"/>
      <c r="P8" s="32"/>
    </row>
    <row r="9" spans="1:16">
      <c r="A9" s="2">
        <v>42185</v>
      </c>
      <c r="B9" s="12">
        <v>224.649607</v>
      </c>
      <c r="C9" s="12">
        <v>81.759353000000004</v>
      </c>
      <c r="D9" s="12">
        <v>85.142178999999999</v>
      </c>
      <c r="E9" s="12">
        <v>16.082895000000001</v>
      </c>
      <c r="H9" s="13"/>
      <c r="M9" s="32"/>
      <c r="N9" s="32"/>
      <c r="O9" s="32"/>
      <c r="P9" s="32"/>
    </row>
    <row r="10" spans="1:16">
      <c r="A10" s="2">
        <v>42277</v>
      </c>
      <c r="B10" s="12">
        <v>230.463818</v>
      </c>
      <c r="C10" s="12">
        <v>85.628628000000006</v>
      </c>
      <c r="D10" s="12">
        <v>86.583974999999995</v>
      </c>
      <c r="E10" s="12">
        <v>16.067692000000001</v>
      </c>
      <c r="H10" s="13"/>
      <c r="M10" s="32"/>
      <c r="N10" s="32"/>
      <c r="O10" s="32"/>
      <c r="P10" s="32"/>
    </row>
    <row r="11" spans="1:16">
      <c r="A11" s="2">
        <v>42369</v>
      </c>
      <c r="B11" s="12">
        <v>239.20828700000001</v>
      </c>
      <c r="C11" s="12">
        <v>92.629639999999995</v>
      </c>
      <c r="D11" s="12">
        <v>87.024420000000006</v>
      </c>
      <c r="E11" s="12">
        <v>15.601449000000001</v>
      </c>
      <c r="H11" s="13"/>
      <c r="M11" s="32"/>
      <c r="N11" s="32"/>
      <c r="O11" s="32"/>
      <c r="P11" s="32"/>
    </row>
    <row r="12" spans="1:16">
      <c r="A12" s="2">
        <v>42460</v>
      </c>
      <c r="B12" s="12">
        <v>245.89901499999999</v>
      </c>
      <c r="C12" s="12">
        <v>97.170739999999995</v>
      </c>
      <c r="D12" s="12">
        <v>88.332626000000005</v>
      </c>
      <c r="E12" s="12">
        <v>15.296469999999999</v>
      </c>
      <c r="H12" s="13"/>
      <c r="M12" s="32"/>
      <c r="N12" s="32"/>
      <c r="O12" s="32"/>
      <c r="P12" s="32"/>
    </row>
    <row r="13" spans="1:16">
      <c r="A13" s="2">
        <v>42551</v>
      </c>
      <c r="B13" s="12">
        <v>256.03077999999999</v>
      </c>
      <c r="C13" s="12">
        <v>103.55643999999999</v>
      </c>
      <c r="D13" s="12">
        <v>90.934877999999998</v>
      </c>
      <c r="E13" s="12">
        <v>15.44679</v>
      </c>
      <c r="H13" s="13"/>
      <c r="M13" s="32"/>
      <c r="N13" s="32"/>
      <c r="O13" s="32"/>
      <c r="P13" s="32"/>
    </row>
    <row r="14" spans="1:16">
      <c r="A14" s="2">
        <v>42643</v>
      </c>
      <c r="B14" s="12">
        <v>262.08292</v>
      </c>
      <c r="C14" s="12">
        <v>107.86963299999999</v>
      </c>
      <c r="D14" s="12">
        <v>91.915502000000004</v>
      </c>
      <c r="E14" s="12">
        <v>15.466794</v>
      </c>
      <c r="H14" s="13"/>
      <c r="M14" s="32"/>
      <c r="N14" s="32"/>
      <c r="O14" s="32"/>
      <c r="P14" s="32"/>
    </row>
    <row r="15" spans="1:16">
      <c r="A15" s="2">
        <v>42735</v>
      </c>
      <c r="B15" s="12">
        <v>270.56258800000001</v>
      </c>
      <c r="C15" s="12">
        <v>114.14021468197991</v>
      </c>
      <c r="D15" s="12">
        <v>92.687934999999996</v>
      </c>
      <c r="E15" s="12">
        <v>15.375239370969901</v>
      </c>
      <c r="H15" s="13"/>
      <c r="M15" s="32"/>
      <c r="N15" s="32"/>
      <c r="O15" s="32"/>
      <c r="P15" s="32"/>
    </row>
    <row r="16" spans="1:16">
      <c r="A16" s="2">
        <v>42825</v>
      </c>
      <c r="B16" s="12">
        <v>275.24334900000002</v>
      </c>
      <c r="C16" s="12">
        <v>116.49568347381989</v>
      </c>
      <c r="D16" s="12">
        <v>94.601230000000001</v>
      </c>
      <c r="E16" s="12">
        <v>15.218444103029901</v>
      </c>
      <c r="H16" s="13"/>
      <c r="M16" s="32"/>
      <c r="N16" s="32"/>
      <c r="O16" s="32"/>
      <c r="P16" s="32"/>
    </row>
    <row r="17" spans="1:16">
      <c r="A17" s="2">
        <v>42916</v>
      </c>
      <c r="B17" s="12">
        <v>279.70633500000002</v>
      </c>
      <c r="C17" s="12">
        <v>119.19112607529989</v>
      </c>
      <c r="D17" s="12">
        <v>95.923330000000007</v>
      </c>
      <c r="E17" s="12">
        <v>15.3308265435699</v>
      </c>
      <c r="H17" s="13"/>
      <c r="M17" s="32"/>
      <c r="N17" s="32"/>
      <c r="O17" s="32"/>
      <c r="P17" s="32"/>
    </row>
    <row r="18" spans="1:16">
      <c r="A18" s="2">
        <v>43008</v>
      </c>
      <c r="B18" s="12">
        <v>284.86177800000002</v>
      </c>
      <c r="C18" s="12">
        <v>121.69849924981992</v>
      </c>
      <c r="D18" s="12">
        <v>98.140995000000004</v>
      </c>
      <c r="E18" s="12">
        <v>15.1527323927899</v>
      </c>
      <c r="H18" s="13"/>
      <c r="M18" s="32"/>
      <c r="N18" s="32"/>
      <c r="O18" s="32"/>
      <c r="P18" s="32"/>
    </row>
    <row r="19" spans="1:16">
      <c r="A19" s="2">
        <v>43100</v>
      </c>
      <c r="B19" s="12">
        <v>288.253176</v>
      </c>
      <c r="C19" s="12">
        <v>124.61743106877989</v>
      </c>
      <c r="D19" s="12">
        <v>98.264778000000007</v>
      </c>
      <c r="E19" s="12">
        <v>14.6565976641399</v>
      </c>
      <c r="H19" s="13"/>
      <c r="M19" s="32"/>
      <c r="N19" s="32"/>
      <c r="O19" s="32"/>
      <c r="P19" s="32"/>
    </row>
    <row r="20" spans="1:16">
      <c r="A20" s="2">
        <v>43190</v>
      </c>
      <c r="B20" s="12">
        <v>293.60441400000002</v>
      </c>
      <c r="C20" s="12">
        <v>126.30498900000001</v>
      </c>
      <c r="D20" s="12">
        <v>100.958507</v>
      </c>
      <c r="E20" s="12">
        <v>14.396444000000001</v>
      </c>
      <c r="H20" s="13"/>
      <c r="M20" s="32"/>
      <c r="N20" s="32"/>
      <c r="O20" s="32"/>
      <c r="P20" s="32"/>
    </row>
    <row r="21" spans="1:16">
      <c r="A21" s="2">
        <v>43281</v>
      </c>
      <c r="B21" s="12">
        <v>300.61502100000001</v>
      </c>
      <c r="C21" s="12">
        <v>129.373245</v>
      </c>
      <c r="D21" s="12">
        <v>103.528133</v>
      </c>
      <c r="E21" s="12">
        <v>14.526584</v>
      </c>
      <c r="H21" s="13"/>
      <c r="M21" s="32"/>
      <c r="N21" s="32"/>
      <c r="O21" s="32"/>
      <c r="P21" s="32"/>
    </row>
    <row r="22" spans="1:16">
      <c r="A22" s="2">
        <v>43373</v>
      </c>
      <c r="B22" s="12">
        <v>306.32586959626991</v>
      </c>
      <c r="C22" s="12">
        <v>132.18584488597969</v>
      </c>
      <c r="D22" s="12">
        <v>105.6586916622599</v>
      </c>
      <c r="E22" s="12">
        <v>14.567054182129898</v>
      </c>
      <c r="H22" s="13"/>
      <c r="M22" s="32"/>
      <c r="N22" s="32"/>
      <c r="O22" s="32"/>
      <c r="P22" s="32"/>
    </row>
    <row r="23" spans="1:16">
      <c r="A23" s="2">
        <v>43465</v>
      </c>
      <c r="B23" s="12">
        <v>311.87095414473987</v>
      </c>
      <c r="C23" s="12">
        <v>135.5576939947897</v>
      </c>
      <c r="D23" s="12">
        <v>106.79674175849989</v>
      </c>
      <c r="E23" s="12">
        <v>14.2565266318499</v>
      </c>
      <c r="H23" s="13"/>
      <c r="M23" s="32"/>
      <c r="N23" s="32"/>
      <c r="O23" s="32"/>
      <c r="P23" s="32"/>
    </row>
    <row r="24" spans="1:16">
      <c r="A24" s="2">
        <v>43555</v>
      </c>
      <c r="B24" s="12">
        <v>317.17434275283989</v>
      </c>
      <c r="C24" s="12">
        <v>137.37064692926992</v>
      </c>
      <c r="D24" s="12">
        <v>109.44032532169</v>
      </c>
      <c r="E24" s="12">
        <v>14.1221442544699</v>
      </c>
      <c r="H24" s="13"/>
      <c r="M24" s="32"/>
      <c r="N24" s="32"/>
      <c r="O24" s="32"/>
      <c r="P24" s="32"/>
    </row>
    <row r="25" spans="1:16">
      <c r="A25" s="2">
        <v>43646</v>
      </c>
      <c r="B25" s="12">
        <v>321.28065647112982</v>
      </c>
      <c r="C25" s="12">
        <v>139.37920500000001</v>
      </c>
      <c r="D25" s="12">
        <v>110.3634473240699</v>
      </c>
      <c r="E25" s="12">
        <v>14.226766</v>
      </c>
      <c r="M25" s="32"/>
      <c r="N25" s="32"/>
      <c r="O25" s="32"/>
      <c r="P25" s="32"/>
    </row>
    <row r="26" spans="1:16">
      <c r="A26" s="2">
        <v>43738</v>
      </c>
      <c r="B26" s="12">
        <v>325.64350054927991</v>
      </c>
      <c r="C26" s="9">
        <v>141.99367794132971</v>
      </c>
      <c r="D26" s="9">
        <v>111.45592270128</v>
      </c>
      <c r="E26" s="9">
        <v>14.142936112649899</v>
      </c>
      <c r="M26" s="32"/>
      <c r="N26" s="32"/>
      <c r="O26" s="32"/>
      <c r="P26" s="32"/>
    </row>
    <row r="27" spans="1:16">
      <c r="A27" s="2">
        <v>43830</v>
      </c>
      <c r="B27" s="12">
        <v>335.94935079080983</v>
      </c>
      <c r="C27" s="9">
        <v>148.53958831953972</v>
      </c>
      <c r="D27" s="9">
        <v>113.7489823356199</v>
      </c>
      <c r="E27" s="9">
        <v>13.992424457479901</v>
      </c>
      <c r="M27" s="32"/>
      <c r="N27" s="32"/>
      <c r="O27" s="32"/>
      <c r="P27" s="32"/>
    </row>
    <row r="28" spans="1:16">
      <c r="A28" s="2">
        <v>43921</v>
      </c>
      <c r="B28" s="12">
        <v>342.27339748126991</v>
      </c>
      <c r="C28" s="9">
        <v>151.97655132755969</v>
      </c>
      <c r="D28" s="9">
        <v>115.67912568384</v>
      </c>
      <c r="E28" s="9">
        <v>13.8676955846399</v>
      </c>
      <c r="M28" s="32"/>
      <c r="N28" s="32"/>
      <c r="O28" s="32"/>
      <c r="P28" s="32"/>
    </row>
    <row r="29" spans="1:16">
      <c r="A29" s="2">
        <v>44012</v>
      </c>
      <c r="B29" s="12">
        <v>345.77618175533979</v>
      </c>
      <c r="C29" s="9">
        <v>154.13270116769971</v>
      </c>
      <c r="D29" s="9">
        <v>116.0374562387899</v>
      </c>
      <c r="E29" s="9">
        <v>13.789763899169898</v>
      </c>
      <c r="M29" s="32"/>
      <c r="N29" s="32"/>
      <c r="O29" s="32"/>
      <c r="P29" s="32"/>
    </row>
    <row r="30" spans="1:16">
      <c r="A30" s="2">
        <v>44104</v>
      </c>
      <c r="B30" s="12">
        <v>349.85677907309997</v>
      </c>
      <c r="C30" s="33">
        <v>156.1729196398598</v>
      </c>
      <c r="D30" s="33">
        <v>117.53299459897001</v>
      </c>
      <c r="E30" s="33">
        <v>13.5651612330698</v>
      </c>
      <c r="I30" s="32"/>
      <c r="J30" s="32"/>
      <c r="K30" s="32"/>
      <c r="M30" s="32"/>
      <c r="N30" s="32"/>
      <c r="O30" s="32"/>
      <c r="P30" s="32"/>
    </row>
    <row r="31" spans="1:16">
      <c r="A31" s="2">
        <v>44196</v>
      </c>
      <c r="B31" s="12">
        <v>355.66444207498989</v>
      </c>
      <c r="C31" s="33">
        <v>160.22640994676979</v>
      </c>
      <c r="D31" s="33">
        <v>118.57101373222</v>
      </c>
      <c r="E31" s="33">
        <v>13.1157599656499</v>
      </c>
      <c r="H31" s="32"/>
      <c r="I31" s="32"/>
      <c r="J31" s="32"/>
      <c r="K31" s="32"/>
      <c r="M31" s="32"/>
      <c r="N31" s="32"/>
      <c r="O31" s="32"/>
      <c r="P31" s="32"/>
    </row>
    <row r="32" spans="1:16">
      <c r="A32" s="2">
        <v>44286</v>
      </c>
      <c r="B32" s="12">
        <v>360.93268971968996</v>
      </c>
      <c r="C32" s="35">
        <v>163.59690802003985</v>
      </c>
      <c r="D32" s="35">
        <v>120.1490440414299</v>
      </c>
      <c r="E32" s="35">
        <v>12.368185743439998</v>
      </c>
      <c r="M32" s="32"/>
      <c r="N32" s="32"/>
      <c r="O32" s="32"/>
      <c r="P32" s="32"/>
    </row>
    <row r="33" spans="1:16">
      <c r="A33" s="2">
        <v>44377</v>
      </c>
      <c r="B33" s="12">
        <v>368.25118031852992</v>
      </c>
      <c r="C33" s="35">
        <v>168.01994296771989</v>
      </c>
      <c r="D33" s="35">
        <v>122.2716154440499</v>
      </c>
      <c r="E33" s="35">
        <v>12.42615270147</v>
      </c>
      <c r="I33" s="35"/>
      <c r="M33" s="32"/>
      <c r="N33" s="32"/>
      <c r="O33" s="32"/>
      <c r="P33" s="32"/>
    </row>
    <row r="34" spans="1:16">
      <c r="B34" s="13"/>
    </row>
    <row r="35" spans="1:16">
      <c r="B35" s="13"/>
    </row>
    <row r="36" spans="1:16">
      <c r="B36" s="13"/>
    </row>
    <row r="37" spans="1:16">
      <c r="B37" s="13"/>
    </row>
    <row r="38" spans="1:16">
      <c r="B38" s="13"/>
    </row>
    <row r="39" spans="1:16">
      <c r="B39" s="13"/>
    </row>
    <row r="40" spans="1:16">
      <c r="B40" s="13"/>
    </row>
    <row r="41" spans="1:16">
      <c r="B41" s="13"/>
    </row>
    <row r="42" spans="1:16">
      <c r="B42" s="13"/>
    </row>
    <row r="43" spans="1:16">
      <c r="B43" s="13"/>
    </row>
    <row r="44" spans="1:16">
      <c r="B44" s="13"/>
    </row>
    <row r="45" spans="1:16">
      <c r="B45" s="13"/>
    </row>
    <row r="46" spans="1:16">
      <c r="B46" s="13"/>
    </row>
    <row r="47" spans="1:16">
      <c r="B47" s="13"/>
    </row>
  </sheetData>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5"/>
  <sheetViews>
    <sheetView workbookViewId="0">
      <selection activeCell="B1" sqref="B1"/>
    </sheetView>
  </sheetViews>
  <sheetFormatPr defaultRowHeight="15"/>
  <cols>
    <col min="1" max="1" width="10" customWidth="1"/>
    <col min="2" max="2" width="20.5703125" customWidth="1"/>
    <col min="3" max="4" width="20.28515625" customWidth="1"/>
  </cols>
  <sheetData>
    <row r="1" spans="1:5">
      <c r="A1" s="1" t="s">
        <v>0</v>
      </c>
      <c r="B1" t="s">
        <v>50</v>
      </c>
    </row>
    <row r="2" spans="1:5">
      <c r="A2" s="1" t="s">
        <v>1</v>
      </c>
      <c r="B2" t="s">
        <v>4</v>
      </c>
    </row>
    <row r="3" spans="1:5">
      <c r="A3" s="1" t="s">
        <v>2</v>
      </c>
      <c r="B3" t="s">
        <v>9</v>
      </c>
    </row>
    <row r="4" spans="1:5">
      <c r="A4" s="1" t="s">
        <v>3</v>
      </c>
      <c r="B4" t="s">
        <v>73</v>
      </c>
    </row>
    <row r="5" spans="1:5">
      <c r="B5" s="20"/>
    </row>
    <row r="6" spans="1:5">
      <c r="D6" s="10"/>
      <c r="E6" s="10"/>
    </row>
    <row r="7" spans="1:5">
      <c r="A7" s="3"/>
      <c r="B7" s="5" t="s">
        <v>21</v>
      </c>
      <c r="C7" s="5" t="s">
        <v>22</v>
      </c>
      <c r="D7" s="11"/>
      <c r="E7" s="11"/>
    </row>
    <row r="8" spans="1:5">
      <c r="A8" s="2">
        <v>42094</v>
      </c>
      <c r="B8" s="4">
        <v>1.87883180227265</v>
      </c>
      <c r="C8" s="4">
        <v>0.8536825768732399</v>
      </c>
    </row>
    <row r="9" spans="1:5">
      <c r="A9" s="2">
        <v>42185</v>
      </c>
      <c r="B9" s="4">
        <v>1.7820902810114958</v>
      </c>
      <c r="C9" s="4">
        <v>0.83183036685393219</v>
      </c>
    </row>
    <row r="10" spans="1:5">
      <c r="A10" s="2">
        <v>42277</v>
      </c>
      <c r="B10" s="4">
        <v>1.72605330377152</v>
      </c>
      <c r="C10" s="4">
        <v>0.78667814296220806</v>
      </c>
    </row>
    <row r="11" spans="1:5">
      <c r="A11" s="2">
        <v>42369</v>
      </c>
      <c r="B11" s="4">
        <v>1.6548358395680598</v>
      </c>
      <c r="C11" s="4">
        <v>0.68284018551053216</v>
      </c>
    </row>
    <row r="12" spans="1:5">
      <c r="A12" s="2">
        <v>42460</v>
      </c>
      <c r="B12" s="4">
        <v>1.6126960988107331</v>
      </c>
      <c r="C12" s="4">
        <v>0.62031217049482368</v>
      </c>
    </row>
    <row r="13" spans="1:5">
      <c r="A13" s="2">
        <v>42551</v>
      </c>
      <c r="B13" s="4">
        <v>1.5693368465468343</v>
      </c>
      <c r="C13" s="4">
        <v>0.52250950715066846</v>
      </c>
    </row>
    <row r="14" spans="1:5">
      <c r="A14" s="2">
        <v>42643</v>
      </c>
      <c r="B14" s="4">
        <v>1.5674117126763392</v>
      </c>
      <c r="C14" s="4">
        <v>0.51244621529992063</v>
      </c>
    </row>
    <row r="15" spans="1:5">
      <c r="A15" s="2">
        <v>42735</v>
      </c>
      <c r="B15" s="4">
        <v>1.5691570277242939</v>
      </c>
      <c r="C15" s="4">
        <v>0.56147031445944207</v>
      </c>
    </row>
    <row r="16" spans="1:5">
      <c r="A16" s="2">
        <v>42825</v>
      </c>
      <c r="B16" s="4">
        <v>1.5981487810365818</v>
      </c>
      <c r="C16" s="4">
        <v>0.55641649217585143</v>
      </c>
    </row>
    <row r="17" spans="1:3">
      <c r="A17" s="2">
        <v>42916</v>
      </c>
      <c r="B17" s="4">
        <v>1.5680468217062791</v>
      </c>
      <c r="C17" s="4">
        <v>0.48471885984303692</v>
      </c>
    </row>
    <row r="18" spans="1:3">
      <c r="A18" s="2">
        <v>43008</v>
      </c>
      <c r="B18" s="4">
        <v>1.5603818654048616</v>
      </c>
      <c r="C18" s="4">
        <v>0.44754442303849729</v>
      </c>
    </row>
    <row r="19" spans="1:3">
      <c r="A19" s="2">
        <v>43100</v>
      </c>
      <c r="B19" s="4">
        <v>1.557464531420127</v>
      </c>
      <c r="C19" s="4">
        <v>0.4167292631423703</v>
      </c>
    </row>
    <row r="20" spans="1:3">
      <c r="A20" s="2">
        <v>43190</v>
      </c>
      <c r="B20" s="4">
        <v>1.5526774824574823</v>
      </c>
      <c r="C20" s="4">
        <v>0.57327857442131325</v>
      </c>
    </row>
    <row r="21" spans="1:3">
      <c r="A21" s="2">
        <v>43281</v>
      </c>
      <c r="B21" s="4">
        <v>1.5222706450461103</v>
      </c>
      <c r="C21" s="4">
        <v>0.56282985702825294</v>
      </c>
    </row>
    <row r="22" spans="1:3">
      <c r="A22" s="2">
        <v>43373</v>
      </c>
      <c r="B22" s="4">
        <v>1.5267320792476642</v>
      </c>
      <c r="C22" s="4">
        <v>0.59599296375193445</v>
      </c>
    </row>
    <row r="23" spans="1:3">
      <c r="A23" s="2">
        <v>43465</v>
      </c>
      <c r="B23" s="4">
        <v>1.5149272216073029</v>
      </c>
      <c r="C23" s="4">
        <v>0.47600816972381893</v>
      </c>
    </row>
    <row r="24" spans="1:3">
      <c r="A24" s="2">
        <v>43555</v>
      </c>
      <c r="B24" s="4">
        <v>1.6308194344973164</v>
      </c>
      <c r="C24" s="4">
        <v>0.44944401196395334</v>
      </c>
    </row>
    <row r="25" spans="1:3">
      <c r="A25" s="2">
        <v>43646</v>
      </c>
      <c r="B25" s="4">
        <v>1.614732716348467</v>
      </c>
      <c r="C25" s="4">
        <v>0.51427743250376601</v>
      </c>
    </row>
    <row r="26" spans="1:3">
      <c r="A26" s="2">
        <v>43738</v>
      </c>
      <c r="B26" s="4">
        <v>1.6148648378176491</v>
      </c>
      <c r="C26" s="4">
        <v>0.54618409502039111</v>
      </c>
    </row>
    <row r="27" spans="1:3">
      <c r="A27" s="2">
        <v>43830</v>
      </c>
      <c r="B27" s="4">
        <v>1.5896876782085412</v>
      </c>
      <c r="C27" s="4">
        <v>0.42052677119988369</v>
      </c>
    </row>
    <row r="28" spans="1:3">
      <c r="A28" s="2">
        <v>43921</v>
      </c>
      <c r="B28" s="4">
        <f>1.6581670795854%*100</f>
        <v>1.6581670795854</v>
      </c>
      <c r="C28" s="4">
        <f>0.00591567855363653*100</f>
        <v>0.59156785536365297</v>
      </c>
    </row>
    <row r="29" spans="1:3">
      <c r="A29" s="2">
        <v>44012</v>
      </c>
      <c r="B29" s="4">
        <f>0.016340597272893*100</f>
        <v>1.6340597272893003</v>
      </c>
      <c r="C29" s="4">
        <f>0.00521058276692899*100</f>
        <v>0.52105827669289895</v>
      </c>
    </row>
    <row r="30" spans="1:3">
      <c r="A30" s="2">
        <v>44104</v>
      </c>
      <c r="B30" s="4">
        <v>1.6445702963326485</v>
      </c>
      <c r="C30" s="4">
        <v>0.49170384624122015</v>
      </c>
    </row>
    <row r="31" spans="1:3">
      <c r="A31" s="2">
        <v>44196</v>
      </c>
      <c r="B31" s="4">
        <v>1.579077161200801</v>
      </c>
      <c r="C31" s="4">
        <v>0.44912602054305178</v>
      </c>
    </row>
    <row r="32" spans="1:3">
      <c r="A32" s="2">
        <v>44286</v>
      </c>
      <c r="B32" s="4">
        <f>0.0153944957563669*100</f>
        <v>1.5394495756366902</v>
      </c>
      <c r="C32" s="4">
        <f>0.00441520794813467*100</f>
        <v>0.44152079481346695</v>
      </c>
    </row>
    <row r="33" spans="1:3">
      <c r="A33" s="2">
        <v>44377</v>
      </c>
      <c r="B33" s="4">
        <f>0.0149757396758183*100</f>
        <v>1.49757396758183</v>
      </c>
      <c r="C33" s="4">
        <f>0.00418719755071968*100</f>
        <v>0.41871975507196801</v>
      </c>
    </row>
    <row r="35" spans="1:3">
      <c r="C35" s="38"/>
    </row>
  </sheetData>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35"/>
  <sheetViews>
    <sheetView workbookViewId="0"/>
  </sheetViews>
  <sheetFormatPr defaultRowHeight="15"/>
  <cols>
    <col min="1" max="1" width="10" customWidth="1"/>
    <col min="2" max="2" width="20.5703125" customWidth="1"/>
    <col min="3" max="3" width="10.5703125" bestFit="1" customWidth="1"/>
  </cols>
  <sheetData>
    <row r="1" spans="1:34">
      <c r="A1" s="1" t="s">
        <v>0</v>
      </c>
      <c r="B1" t="s">
        <v>49</v>
      </c>
    </row>
    <row r="2" spans="1:34">
      <c r="A2" s="1" t="s">
        <v>1</v>
      </c>
      <c r="B2" t="s">
        <v>4</v>
      </c>
    </row>
    <row r="3" spans="1:34">
      <c r="A3" s="1" t="s">
        <v>2</v>
      </c>
      <c r="B3" t="s">
        <v>9</v>
      </c>
    </row>
    <row r="4" spans="1:34">
      <c r="A4" s="1" t="s">
        <v>3</v>
      </c>
      <c r="B4" t="s">
        <v>76</v>
      </c>
    </row>
    <row r="7" spans="1:34">
      <c r="A7" s="3"/>
      <c r="B7" s="5" t="s">
        <v>28</v>
      </c>
      <c r="C7" s="5" t="s">
        <v>31</v>
      </c>
    </row>
    <row r="8" spans="1:34">
      <c r="A8" s="2">
        <v>42094</v>
      </c>
      <c r="B8" s="35">
        <v>17.557263279771629</v>
      </c>
      <c r="C8" s="35">
        <v>13.156014132488453</v>
      </c>
      <c r="E8" s="33"/>
      <c r="H8" s="31"/>
      <c r="I8" s="31"/>
      <c r="J8" s="31"/>
      <c r="K8" s="31"/>
      <c r="L8" s="31"/>
      <c r="M8" s="31"/>
      <c r="N8" s="31"/>
      <c r="O8" s="31"/>
      <c r="P8" s="31"/>
      <c r="Q8" s="31"/>
      <c r="R8" s="31"/>
      <c r="S8" s="31"/>
      <c r="T8" s="31"/>
      <c r="U8" s="31"/>
      <c r="V8" s="31"/>
      <c r="W8" s="31"/>
      <c r="X8" s="31"/>
      <c r="Y8" s="31"/>
      <c r="Z8" s="30"/>
      <c r="AA8" s="30"/>
      <c r="AB8" s="30"/>
      <c r="AC8" s="30"/>
    </row>
    <row r="9" spans="1:34">
      <c r="A9" s="2">
        <v>42185</v>
      </c>
      <c r="B9" s="35">
        <v>16.104193564693571</v>
      </c>
      <c r="C9" s="35">
        <v>14.437280292447221</v>
      </c>
      <c r="E9" s="33"/>
      <c r="I9" s="32"/>
      <c r="J9" s="32"/>
      <c r="K9" s="32"/>
      <c r="L9" s="32"/>
      <c r="M9" s="32"/>
      <c r="N9" s="32"/>
      <c r="O9" s="32"/>
      <c r="P9" s="32"/>
      <c r="Q9" s="32"/>
      <c r="R9" s="32"/>
      <c r="S9" s="32"/>
      <c r="T9" s="32"/>
      <c r="U9" s="32"/>
      <c r="V9" s="32"/>
      <c r="W9" s="32"/>
      <c r="X9" s="32"/>
      <c r="Y9" s="32"/>
      <c r="Z9" s="32"/>
      <c r="AA9" s="32"/>
      <c r="AB9" s="32"/>
      <c r="AC9" s="32"/>
    </row>
    <row r="10" spans="1:34">
      <c r="A10" s="2">
        <v>42277</v>
      </c>
      <c r="B10" s="35">
        <v>15.693765901346815</v>
      </c>
      <c r="C10" s="35">
        <v>15.431460037424714</v>
      </c>
      <c r="E10" s="33"/>
    </row>
    <row r="11" spans="1:34">
      <c r="A11" s="2">
        <v>42369</v>
      </c>
      <c r="B11" s="35">
        <v>15.305402864210915</v>
      </c>
      <c r="C11" s="35">
        <v>16.16515640250573</v>
      </c>
      <c r="E11" s="33"/>
      <c r="G11" s="32"/>
      <c r="H11" s="32"/>
      <c r="I11" s="32"/>
      <c r="J11" s="32"/>
      <c r="K11" s="32"/>
      <c r="L11" s="32"/>
      <c r="M11" s="32"/>
      <c r="N11" s="32"/>
      <c r="O11" s="32"/>
      <c r="P11" s="32"/>
      <c r="Q11" s="32"/>
      <c r="R11" s="32"/>
      <c r="S11" s="32"/>
      <c r="T11" s="32"/>
      <c r="U11" s="32"/>
      <c r="V11" s="32"/>
      <c r="W11" s="32"/>
      <c r="X11" s="32"/>
      <c r="Y11" s="32"/>
      <c r="Z11" s="32"/>
      <c r="AA11" s="32"/>
      <c r="AB11" s="32"/>
    </row>
    <row r="12" spans="1:34">
      <c r="A12" s="2">
        <v>42460</v>
      </c>
      <c r="B12" s="35">
        <v>14.855663687883775</v>
      </c>
      <c r="C12" s="35">
        <v>15.489756504533769</v>
      </c>
      <c r="E12" s="33"/>
      <c r="G12" s="32"/>
      <c r="H12" s="32"/>
      <c r="I12" s="32"/>
      <c r="J12" s="32"/>
      <c r="K12" s="32"/>
      <c r="L12" s="32"/>
      <c r="M12" s="32"/>
      <c r="N12" s="32"/>
      <c r="O12" s="32"/>
      <c r="P12" s="32"/>
      <c r="Q12" s="32"/>
      <c r="R12" s="32"/>
      <c r="S12" s="32"/>
      <c r="T12" s="32"/>
      <c r="U12" s="32"/>
      <c r="V12" s="32"/>
      <c r="W12" s="32"/>
      <c r="X12" s="32"/>
      <c r="Y12" s="32"/>
      <c r="Z12" s="32"/>
      <c r="AA12" s="32"/>
      <c r="AB12" s="32"/>
      <c r="AC12" s="32"/>
      <c r="AD12" s="32"/>
      <c r="AE12" s="32"/>
      <c r="AF12" s="32"/>
      <c r="AG12" s="32"/>
      <c r="AH12" s="32"/>
    </row>
    <row r="13" spans="1:34">
      <c r="A13" s="2">
        <v>42551</v>
      </c>
      <c r="B13" s="35">
        <v>15.028070192670492</v>
      </c>
      <c r="C13" s="35">
        <v>15.220725661527998</v>
      </c>
      <c r="E13" s="33"/>
    </row>
    <row r="14" spans="1:34">
      <c r="A14" s="2">
        <v>42643</v>
      </c>
      <c r="B14" s="35">
        <v>14.85190123336386</v>
      </c>
      <c r="C14" s="35">
        <v>15.01025949453226</v>
      </c>
      <c r="E14" s="33"/>
    </row>
    <row r="15" spans="1:34">
      <c r="A15" s="2">
        <v>42735</v>
      </c>
      <c r="B15" s="35">
        <v>13.471424427376816</v>
      </c>
      <c r="C15" s="35">
        <v>14.551764885323736</v>
      </c>
      <c r="E15" s="33"/>
    </row>
    <row r="16" spans="1:34">
      <c r="A16" s="2">
        <v>42825</v>
      </c>
      <c r="B16" s="35">
        <v>14.754355931414898</v>
      </c>
      <c r="C16" s="35">
        <v>14.526437946206517</v>
      </c>
      <c r="E16" s="33"/>
    </row>
    <row r="17" spans="1:34">
      <c r="A17" s="2">
        <v>42916</v>
      </c>
      <c r="B17" s="35">
        <v>16.819441917717342</v>
      </c>
      <c r="C17" s="35">
        <v>14.974280877468226</v>
      </c>
      <c r="E17" s="33"/>
    </row>
    <row r="18" spans="1:34">
      <c r="A18" s="2">
        <v>43008</v>
      </c>
      <c r="B18" s="35">
        <v>15.8376107548789</v>
      </c>
      <c r="C18" s="35">
        <v>15.220708257846988</v>
      </c>
      <c r="E18" s="33"/>
    </row>
    <row r="19" spans="1:34">
      <c r="A19" s="2">
        <v>43100</v>
      </c>
      <c r="B19" s="35">
        <v>15.121933337553751</v>
      </c>
      <c r="C19" s="35">
        <v>15.633335485391223</v>
      </c>
      <c r="E19" s="33"/>
    </row>
    <row r="20" spans="1:34">
      <c r="A20" s="2">
        <v>43190</v>
      </c>
      <c r="B20" s="35">
        <v>12.516876832402316</v>
      </c>
      <c r="C20" s="35">
        <v>15.073965710638076</v>
      </c>
      <c r="E20" s="33"/>
      <c r="J20" s="32"/>
      <c r="K20" s="32"/>
      <c r="L20" s="32"/>
      <c r="M20" s="32"/>
      <c r="N20" s="32"/>
      <c r="O20" s="32"/>
      <c r="P20" s="32"/>
      <c r="Q20" s="32"/>
      <c r="R20" s="32"/>
      <c r="S20" s="32"/>
      <c r="T20" s="32"/>
      <c r="U20" s="32"/>
      <c r="V20" s="32"/>
      <c r="W20" s="32"/>
      <c r="X20" s="32"/>
      <c r="Y20" s="32"/>
      <c r="Z20" s="32"/>
      <c r="AA20" s="32"/>
      <c r="AB20" s="32"/>
      <c r="AC20" s="32"/>
      <c r="AD20" s="32"/>
      <c r="AE20" s="32"/>
      <c r="AF20" s="32"/>
      <c r="AG20" s="32"/>
      <c r="AH20" s="32"/>
    </row>
    <row r="21" spans="1:34">
      <c r="A21" s="2">
        <v>43281</v>
      </c>
      <c r="B21" s="35">
        <v>11.459083959658939</v>
      </c>
      <c r="C21" s="35">
        <v>13.733876221123476</v>
      </c>
      <c r="E21" s="33"/>
    </row>
    <row r="22" spans="1:34">
      <c r="A22" s="2">
        <v>43373</v>
      </c>
      <c r="B22" s="35">
        <v>11.832051234754806</v>
      </c>
      <c r="C22" s="35">
        <v>12.732486341092454</v>
      </c>
      <c r="E22" s="33"/>
    </row>
    <row r="23" spans="1:34">
      <c r="A23" s="2">
        <v>43465</v>
      </c>
      <c r="B23" s="35">
        <v>10.352434149054506</v>
      </c>
      <c r="C23" s="35">
        <v>11.540111543967642</v>
      </c>
      <c r="E23" s="33"/>
    </row>
    <row r="24" spans="1:34">
      <c r="A24" s="2">
        <v>43555</v>
      </c>
      <c r="B24" s="35">
        <v>7.7478122776495795</v>
      </c>
      <c r="C24" s="35">
        <v>10.347845405279458</v>
      </c>
      <c r="E24" s="33"/>
    </row>
    <row r="25" spans="1:34">
      <c r="A25" s="2">
        <v>43646</v>
      </c>
      <c r="B25" s="35">
        <v>9.4409355793752372</v>
      </c>
      <c r="C25" s="35">
        <v>9.8433083102085313</v>
      </c>
      <c r="E25" s="33"/>
    </row>
    <row r="26" spans="1:34">
      <c r="A26" s="2">
        <v>43738</v>
      </c>
      <c r="B26" s="35">
        <v>7.8938516978996978</v>
      </c>
      <c r="C26" s="35">
        <v>8.8587584259947558</v>
      </c>
      <c r="E26" s="33"/>
    </row>
    <row r="27" spans="1:34">
      <c r="A27" s="2">
        <v>43830</v>
      </c>
      <c r="B27" s="35">
        <v>5.3354271831710447</v>
      </c>
      <c r="C27" s="35">
        <v>7.6045066845238889</v>
      </c>
      <c r="E27" s="33"/>
    </row>
    <row r="28" spans="1:34">
      <c r="A28" s="2">
        <v>43921</v>
      </c>
      <c r="B28" s="35">
        <v>-2.5366618084605692</v>
      </c>
      <c r="C28" s="35">
        <v>5.0333881629963528</v>
      </c>
      <c r="E28" s="33"/>
    </row>
    <row r="29" spans="1:34">
      <c r="A29" s="2">
        <v>44012</v>
      </c>
      <c r="B29" s="35">
        <v>0.63267187201092268</v>
      </c>
      <c r="C29" s="35">
        <v>2.8313222361552746</v>
      </c>
      <c r="E29" s="33"/>
    </row>
    <row r="30" spans="1:34">
      <c r="A30" s="2">
        <v>44104</v>
      </c>
      <c r="B30" s="35">
        <v>2.3379934352239133</v>
      </c>
      <c r="C30" s="35">
        <v>1.4423576704863279</v>
      </c>
    </row>
    <row r="31" spans="1:34">
      <c r="A31" s="2">
        <v>44196</v>
      </c>
      <c r="B31" s="35">
        <v>1.4376296634160168</v>
      </c>
      <c r="C31" s="35">
        <v>0.46790829054757094</v>
      </c>
    </row>
    <row r="32" spans="1:34">
      <c r="A32" s="2">
        <v>44286</v>
      </c>
      <c r="B32" s="35">
        <v>0.13121383220672855</v>
      </c>
      <c r="C32" s="35">
        <v>1.1348772007143955</v>
      </c>
    </row>
    <row r="33" spans="1:3">
      <c r="A33" s="2">
        <v>44377</v>
      </c>
      <c r="B33" s="35">
        <v>0.16308957730279641</v>
      </c>
      <c r="C33" s="35">
        <v>1.0174816270373639</v>
      </c>
    </row>
    <row r="34" spans="1:3">
      <c r="A34" s="2"/>
    </row>
    <row r="35" spans="1:3">
      <c r="A35" s="2"/>
    </row>
  </sheetData>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33"/>
  <sheetViews>
    <sheetView workbookViewId="0">
      <selection activeCell="B1" sqref="B1"/>
    </sheetView>
  </sheetViews>
  <sheetFormatPr defaultRowHeight="15"/>
  <cols>
    <col min="1" max="1" width="10" customWidth="1"/>
    <col min="2" max="2" width="20.5703125" customWidth="1"/>
    <col min="3" max="3" width="20.28515625" customWidth="1"/>
    <col min="7" max="8" width="12" bestFit="1" customWidth="1"/>
  </cols>
  <sheetData>
    <row r="1" spans="1:30">
      <c r="A1" s="1" t="s">
        <v>0</v>
      </c>
      <c r="B1" t="s">
        <v>48</v>
      </c>
    </row>
    <row r="2" spans="1:30">
      <c r="A2" s="1" t="s">
        <v>1</v>
      </c>
      <c r="B2" t="s">
        <v>14</v>
      </c>
    </row>
    <row r="3" spans="1:30">
      <c r="A3" s="1" t="s">
        <v>2</v>
      </c>
      <c r="B3" t="s">
        <v>9</v>
      </c>
      <c r="I3" s="13"/>
      <c r="J3" s="13"/>
      <c r="K3" s="13"/>
      <c r="L3" s="13"/>
      <c r="M3" s="13"/>
      <c r="N3" s="13"/>
      <c r="O3" s="13"/>
      <c r="P3" s="13"/>
      <c r="Q3" s="13"/>
      <c r="R3" s="13"/>
      <c r="S3" s="13"/>
      <c r="T3" s="15"/>
      <c r="U3" s="13"/>
      <c r="V3" s="13"/>
      <c r="W3" s="13"/>
      <c r="X3" s="13"/>
      <c r="Y3" s="13"/>
      <c r="Z3" s="13"/>
      <c r="AA3" s="13"/>
      <c r="AB3" s="13"/>
      <c r="AC3" s="13"/>
      <c r="AD3" s="13"/>
    </row>
    <row r="4" spans="1:30">
      <c r="A4" s="1" t="s">
        <v>3</v>
      </c>
    </row>
    <row r="5" spans="1:30">
      <c r="G5" s="13"/>
      <c r="I5" s="13"/>
    </row>
    <row r="6" spans="1:30">
      <c r="G6" s="13"/>
      <c r="I6" s="13"/>
    </row>
    <row r="7" spans="1:30">
      <c r="A7" s="3"/>
      <c r="B7" s="5" t="s">
        <v>25</v>
      </c>
      <c r="C7" s="5" t="s">
        <v>16</v>
      </c>
      <c r="D7" s="5" t="s">
        <v>104</v>
      </c>
      <c r="G7" s="13"/>
      <c r="H7" s="13"/>
      <c r="I7" s="13"/>
    </row>
    <row r="8" spans="1:30">
      <c r="A8" s="2">
        <v>42094</v>
      </c>
      <c r="B8" s="12">
        <v>58.086640795859005</v>
      </c>
      <c r="C8" s="12">
        <v>3.97957363031</v>
      </c>
      <c r="D8" s="12">
        <v>53.133670209789301</v>
      </c>
      <c r="G8" s="13"/>
      <c r="H8" s="13"/>
      <c r="I8" s="13"/>
      <c r="M8" s="32"/>
      <c r="N8" s="32"/>
    </row>
    <row r="9" spans="1:30">
      <c r="A9" s="2">
        <v>42185</v>
      </c>
      <c r="B9" s="12">
        <v>60.012899211521805</v>
      </c>
      <c r="C9" s="12">
        <v>4.00632967612</v>
      </c>
      <c r="D9" s="12">
        <v>55.023823534436907</v>
      </c>
      <c r="G9" s="13"/>
      <c r="H9" s="13"/>
      <c r="I9" s="13"/>
      <c r="L9" s="32"/>
      <c r="M9" s="32"/>
      <c r="N9" s="32"/>
    </row>
    <row r="10" spans="1:30">
      <c r="A10" s="2">
        <v>42277</v>
      </c>
      <c r="B10" s="12">
        <v>61.876578958716507</v>
      </c>
      <c r="C10" s="12">
        <v>4.2790924811498998</v>
      </c>
      <c r="D10" s="12">
        <v>56.530074230383192</v>
      </c>
      <c r="G10" s="13"/>
      <c r="H10" s="13"/>
      <c r="I10" s="13"/>
      <c r="L10" s="32"/>
      <c r="M10" s="32"/>
      <c r="N10" s="32"/>
    </row>
    <row r="11" spans="1:30">
      <c r="A11" s="2">
        <v>42369</v>
      </c>
      <c r="B11" s="12">
        <v>68.559451547150701</v>
      </c>
      <c r="C11" s="12">
        <v>5.1244768482727006</v>
      </c>
      <c r="D11" s="12">
        <v>62.352216799928904</v>
      </c>
      <c r="G11" s="13"/>
      <c r="H11" s="13"/>
      <c r="I11" s="13"/>
      <c r="L11" s="32"/>
      <c r="M11" s="32"/>
      <c r="N11" s="32"/>
    </row>
    <row r="12" spans="1:30">
      <c r="A12" s="2">
        <v>42460</v>
      </c>
      <c r="B12" s="12">
        <v>70.718412296922693</v>
      </c>
      <c r="C12" s="12">
        <v>6.2213147938540994</v>
      </c>
      <c r="D12" s="12">
        <v>63.390790664568101</v>
      </c>
      <c r="G12" s="13"/>
      <c r="H12" s="13"/>
      <c r="I12" s="13"/>
      <c r="L12" s="32"/>
      <c r="M12" s="32"/>
      <c r="N12" s="32"/>
    </row>
    <row r="13" spans="1:30">
      <c r="A13" s="2">
        <v>42551</v>
      </c>
      <c r="B13" s="12">
        <v>74.085208014000912</v>
      </c>
      <c r="C13" s="12">
        <v>7.3052946178428</v>
      </c>
      <c r="D13" s="12">
        <v>66.167535538702296</v>
      </c>
      <c r="G13" s="13"/>
      <c r="H13" s="13"/>
      <c r="I13" s="13"/>
      <c r="L13" s="32"/>
      <c r="M13" s="32"/>
      <c r="N13" s="32"/>
    </row>
    <row r="14" spans="1:30">
      <c r="A14" s="2">
        <v>42643</v>
      </c>
      <c r="B14" s="12">
        <v>78.132886144097796</v>
      </c>
      <c r="C14" s="12">
        <v>6.9147339669702017</v>
      </c>
      <c r="D14" s="12">
        <v>70.578643524081485</v>
      </c>
      <c r="G14" s="13"/>
      <c r="H14" s="13"/>
      <c r="I14" s="13"/>
      <c r="L14" s="32"/>
      <c r="M14" s="32"/>
      <c r="N14" s="32"/>
    </row>
    <row r="15" spans="1:30">
      <c r="A15" s="2">
        <v>42735</v>
      </c>
      <c r="B15" s="12">
        <v>82.329246040063992</v>
      </c>
      <c r="C15" s="12">
        <v>7.6070815442546005</v>
      </c>
      <c r="D15" s="12">
        <v>74.039918221325593</v>
      </c>
      <c r="G15" s="13"/>
      <c r="H15" s="13"/>
      <c r="I15" s="13"/>
      <c r="L15" s="32"/>
      <c r="M15" s="32"/>
      <c r="N15" s="32"/>
    </row>
    <row r="16" spans="1:30">
      <c r="A16" s="2">
        <v>42825</v>
      </c>
      <c r="B16" s="12">
        <v>75.823744419037993</v>
      </c>
      <c r="C16" s="12">
        <v>8.2964614236413006</v>
      </c>
      <c r="D16" s="12">
        <v>66.826620358237193</v>
      </c>
      <c r="G16" s="13"/>
      <c r="H16" s="13"/>
      <c r="I16" s="15"/>
      <c r="L16" s="32"/>
      <c r="M16" s="32"/>
      <c r="N16" s="32"/>
    </row>
    <row r="17" spans="1:14">
      <c r="A17" s="2">
        <v>42916</v>
      </c>
      <c r="B17" s="12">
        <v>91.7769812382124</v>
      </c>
      <c r="C17" s="12">
        <v>9.4910163448162006</v>
      </c>
      <c r="D17" s="12">
        <v>81.5615018280306</v>
      </c>
      <c r="G17" s="13"/>
      <c r="H17" s="13"/>
      <c r="I17" s="13"/>
      <c r="L17" s="32"/>
      <c r="M17" s="32"/>
      <c r="N17" s="32"/>
    </row>
    <row r="18" spans="1:14">
      <c r="A18" s="2">
        <v>43008</v>
      </c>
      <c r="B18" s="12">
        <v>100.4923542155573</v>
      </c>
      <c r="C18" s="12">
        <v>10.1684975934399</v>
      </c>
      <c r="D18" s="12">
        <v>89.564789360846106</v>
      </c>
      <c r="G18" s="13"/>
      <c r="H18" s="13"/>
      <c r="I18" s="13"/>
      <c r="L18" s="32"/>
      <c r="M18" s="32"/>
      <c r="N18" s="32"/>
    </row>
    <row r="19" spans="1:14">
      <c r="A19" s="2">
        <v>43100</v>
      </c>
      <c r="B19" s="12">
        <v>107.13306435804969</v>
      </c>
      <c r="C19" s="12">
        <v>12.2329760557996</v>
      </c>
      <c r="D19" s="12">
        <v>94.1287216753541</v>
      </c>
      <c r="G19" s="13"/>
      <c r="H19" s="13"/>
      <c r="I19" s="13"/>
      <c r="L19" s="32"/>
      <c r="M19" s="32"/>
      <c r="N19" s="32"/>
    </row>
    <row r="20" spans="1:14">
      <c r="A20" s="2">
        <v>43190</v>
      </c>
      <c r="B20" s="12">
        <v>108.00534551321482</v>
      </c>
      <c r="C20" s="12">
        <v>11.960794302617698</v>
      </c>
      <c r="D20" s="12">
        <v>95.241697806514907</v>
      </c>
      <c r="G20" s="13"/>
      <c r="H20" s="13"/>
      <c r="I20" s="13"/>
      <c r="L20" s="32"/>
      <c r="M20" s="32"/>
      <c r="N20" s="32"/>
    </row>
    <row r="21" spans="1:14">
      <c r="A21" s="2">
        <v>43281</v>
      </c>
      <c r="B21" s="12">
        <v>114.32543981279879</v>
      </c>
      <c r="C21" s="12">
        <v>12.8655941890904</v>
      </c>
      <c r="D21" s="12">
        <v>100.6462092972767</v>
      </c>
      <c r="G21" s="14"/>
      <c r="H21" s="13"/>
      <c r="I21" s="13"/>
      <c r="L21" s="32"/>
      <c r="M21" s="32"/>
      <c r="N21" s="32"/>
    </row>
    <row r="22" spans="1:14">
      <c r="A22" s="2">
        <v>43373</v>
      </c>
      <c r="B22" s="12">
        <v>124.29794404425492</v>
      </c>
      <c r="C22" s="12">
        <v>18.979339939583401</v>
      </c>
      <c r="D22" s="12">
        <v>104.43181512235971</v>
      </c>
      <c r="G22" s="14"/>
      <c r="H22" s="13"/>
      <c r="I22" s="13"/>
      <c r="L22" s="32"/>
      <c r="M22" s="32"/>
      <c r="N22" s="32"/>
    </row>
    <row r="23" spans="1:14">
      <c r="A23" s="2">
        <v>43465</v>
      </c>
      <c r="B23" s="12">
        <v>131.87082863558061</v>
      </c>
      <c r="C23" s="12">
        <v>19.9279222890341</v>
      </c>
      <c r="D23" s="12">
        <v>110.91439846063079</v>
      </c>
      <c r="G23" s="14"/>
      <c r="H23" s="13"/>
      <c r="I23" s="13"/>
      <c r="L23" s="32"/>
      <c r="M23" s="32"/>
      <c r="N23" s="32"/>
    </row>
    <row r="24" spans="1:14">
      <c r="A24" s="2">
        <v>43555</v>
      </c>
      <c r="B24" s="12">
        <v>137.33555936258139</v>
      </c>
      <c r="C24" s="12">
        <v>20.847609854293701</v>
      </c>
      <c r="D24" s="12">
        <v>115.27342023493811</v>
      </c>
      <c r="G24" s="14"/>
      <c r="H24" s="13"/>
      <c r="I24" s="13"/>
      <c r="L24" s="32"/>
      <c r="M24" s="32"/>
      <c r="N24" s="32"/>
    </row>
    <row r="25" spans="1:14">
      <c r="A25" s="2">
        <v>43646</v>
      </c>
      <c r="B25" s="12">
        <v>146.3046532001145</v>
      </c>
      <c r="C25" s="12">
        <v>22.437313993450502</v>
      </c>
      <c r="D25" s="12">
        <v>122.5147557135335</v>
      </c>
      <c r="G25" s="14"/>
      <c r="H25" s="13"/>
      <c r="I25" s="13"/>
      <c r="L25" s="32"/>
      <c r="M25" s="32"/>
      <c r="N25" s="32"/>
    </row>
    <row r="26" spans="1:14">
      <c r="A26" s="2">
        <v>43738</v>
      </c>
      <c r="B26" s="9">
        <v>152.66317669743941</v>
      </c>
      <c r="C26" s="9">
        <v>23.771866843466601</v>
      </c>
      <c r="D26" s="9">
        <v>127.22011921979052</v>
      </c>
      <c r="G26" s="14"/>
      <c r="H26" s="13"/>
      <c r="I26" s="13"/>
      <c r="L26" s="32"/>
      <c r="M26" s="32"/>
      <c r="N26" s="32"/>
    </row>
    <row r="27" spans="1:14">
      <c r="A27" s="2">
        <v>43830</v>
      </c>
      <c r="B27" s="9">
        <v>164.79156630927613</v>
      </c>
      <c r="C27" s="9">
        <v>24.168312952906998</v>
      </c>
      <c r="D27" s="9">
        <v>138.7962066816938</v>
      </c>
      <c r="G27" s="14"/>
      <c r="L27" s="32"/>
      <c r="M27" s="32"/>
      <c r="N27" s="32"/>
    </row>
    <row r="28" spans="1:14">
      <c r="A28" s="2">
        <v>43921</v>
      </c>
      <c r="B28" s="9">
        <v>159.97347672279599</v>
      </c>
      <c r="C28" s="9">
        <v>24.508505859635598</v>
      </c>
      <c r="D28" s="9">
        <v>133.53783652497779</v>
      </c>
      <c r="L28" s="32"/>
      <c r="M28" s="32"/>
      <c r="N28" s="32"/>
    </row>
    <row r="29" spans="1:14">
      <c r="A29" s="2">
        <v>44012</v>
      </c>
      <c r="B29" s="9">
        <v>168.87315185539273</v>
      </c>
      <c r="C29" s="9">
        <v>24.107645960998802</v>
      </c>
      <c r="D29" s="9">
        <v>142.63732390509773</v>
      </c>
      <c r="L29" s="32"/>
      <c r="M29" s="32"/>
      <c r="N29" s="32"/>
    </row>
    <row r="30" spans="1:14">
      <c r="A30" s="2">
        <v>44104</v>
      </c>
      <c r="B30" s="33">
        <v>170.74053819876528</v>
      </c>
      <c r="C30" s="33">
        <v>25.226715830405702</v>
      </c>
      <c r="D30" s="33">
        <v>143.19738928704126</v>
      </c>
      <c r="G30" s="32"/>
      <c r="H30" s="32"/>
      <c r="L30" s="32"/>
      <c r="M30" s="32"/>
      <c r="N30" s="32"/>
    </row>
    <row r="31" spans="1:14">
      <c r="A31" s="2">
        <v>44196</v>
      </c>
      <c r="B31" s="33">
        <v>154.58098299758007</v>
      </c>
      <c r="C31" s="33">
        <v>27.346181905804595</v>
      </c>
      <c r="D31" s="33">
        <v>124.6556068892063</v>
      </c>
      <c r="F31" s="32"/>
      <c r="G31" s="32"/>
      <c r="H31" s="32"/>
      <c r="L31" s="32"/>
      <c r="M31" s="32"/>
      <c r="N31" s="32"/>
    </row>
    <row r="32" spans="1:14">
      <c r="A32" s="2">
        <v>44286</v>
      </c>
      <c r="B32" s="35">
        <v>168.2387428853188</v>
      </c>
      <c r="C32" s="35">
        <v>28.273827232896796</v>
      </c>
      <c r="D32" s="35">
        <v>137.15625300085301</v>
      </c>
      <c r="L32" s="32"/>
      <c r="M32" s="32"/>
      <c r="N32" s="32"/>
    </row>
    <row r="33" spans="1:14">
      <c r="A33" s="2">
        <v>44377</v>
      </c>
      <c r="B33" s="35">
        <v>207.1020171916455</v>
      </c>
      <c r="C33" s="35">
        <v>29.960962621272898</v>
      </c>
      <c r="D33" s="35">
        <v>166.19328438656237</v>
      </c>
      <c r="L33" s="32"/>
      <c r="M33" s="32"/>
      <c r="N33" s="32"/>
    </row>
  </sheetData>
  <pageMargins left="0.7" right="0.7" top="0.75" bottom="0.75" header="0.3" footer="0.3"/>
  <pageSetup paperSize="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3"/>
  <sheetViews>
    <sheetView workbookViewId="0">
      <selection activeCell="B1" sqref="B1"/>
    </sheetView>
  </sheetViews>
  <sheetFormatPr defaultRowHeight="15"/>
  <cols>
    <col min="1" max="1" width="10" customWidth="1"/>
    <col min="2" max="2" width="20.5703125" customWidth="1"/>
    <col min="3" max="4" width="20.28515625" customWidth="1"/>
  </cols>
  <sheetData>
    <row r="1" spans="1:5">
      <c r="A1" s="1" t="s">
        <v>0</v>
      </c>
      <c r="B1" t="s">
        <v>47</v>
      </c>
    </row>
    <row r="2" spans="1:5">
      <c r="A2" s="1" t="s">
        <v>1</v>
      </c>
      <c r="B2" t="s">
        <v>4</v>
      </c>
    </row>
    <row r="3" spans="1:5">
      <c r="A3" s="1" t="s">
        <v>2</v>
      </c>
      <c r="B3" t="s">
        <v>9</v>
      </c>
    </row>
    <row r="4" spans="1:5">
      <c r="A4" s="1" t="s">
        <v>3</v>
      </c>
      <c r="B4" t="s">
        <v>72</v>
      </c>
    </row>
    <row r="6" spans="1:5">
      <c r="D6" s="10"/>
      <c r="E6" s="10"/>
    </row>
    <row r="7" spans="1:5">
      <c r="A7" s="3"/>
      <c r="B7" s="5" t="s">
        <v>21</v>
      </c>
      <c r="C7" s="5" t="s">
        <v>22</v>
      </c>
      <c r="D7" s="11"/>
      <c r="E7" s="11"/>
    </row>
    <row r="8" spans="1:5">
      <c r="A8" s="2">
        <v>42094</v>
      </c>
      <c r="B8" s="9">
        <v>7.2331165877606418</v>
      </c>
      <c r="C8" s="9">
        <v>10.561825392329709</v>
      </c>
    </row>
    <row r="9" spans="1:5">
      <c r="A9" s="2">
        <v>42185</v>
      </c>
      <c r="B9" s="9">
        <v>7.4165120972357386</v>
      </c>
      <c r="C9" s="9">
        <v>10.727807522788293</v>
      </c>
    </row>
    <row r="10" spans="1:5">
      <c r="A10" s="2">
        <v>42277</v>
      </c>
      <c r="B10" s="9">
        <v>7.4298570094651142</v>
      </c>
      <c r="C10" s="9">
        <v>10.04244485386339</v>
      </c>
      <c r="E10" s="11"/>
    </row>
    <row r="11" spans="1:5">
      <c r="A11" s="2">
        <v>42369</v>
      </c>
      <c r="B11" s="9">
        <v>7.3931733965588302</v>
      </c>
      <c r="C11" s="9">
        <v>9.5739089600727976</v>
      </c>
    </row>
    <row r="12" spans="1:5">
      <c r="A12" s="2">
        <v>42460</v>
      </c>
      <c r="B12" s="9">
        <v>7.7017924087277816</v>
      </c>
      <c r="C12" s="9">
        <v>9.937676254663355</v>
      </c>
    </row>
    <row r="13" spans="1:5">
      <c r="A13" s="2">
        <v>42551</v>
      </c>
      <c r="B13" s="9">
        <v>7.5417136495057671</v>
      </c>
      <c r="C13" s="9">
        <v>9.993136340702728</v>
      </c>
    </row>
    <row r="14" spans="1:5">
      <c r="A14" s="2">
        <v>42643</v>
      </c>
      <c r="B14" s="9">
        <v>7.3627752202904784</v>
      </c>
      <c r="C14" s="9">
        <v>10.132163249997197</v>
      </c>
    </row>
    <row r="15" spans="1:5">
      <c r="A15" s="2">
        <v>42735</v>
      </c>
      <c r="B15" s="9">
        <v>7.1912955947001551</v>
      </c>
      <c r="C15" s="9">
        <v>9.0681523574025569</v>
      </c>
    </row>
    <row r="16" spans="1:5">
      <c r="A16" s="2">
        <v>42825</v>
      </c>
      <c r="B16" s="9">
        <v>7.5478542050305668</v>
      </c>
      <c r="C16" s="9">
        <v>9.1954373033696477</v>
      </c>
    </row>
    <row r="17" spans="1:4">
      <c r="A17" s="2">
        <v>42916</v>
      </c>
      <c r="B17" s="9">
        <v>7.3499718643235816</v>
      </c>
      <c r="C17" s="9">
        <v>10.145734980697711</v>
      </c>
    </row>
    <row r="18" spans="1:4">
      <c r="A18" s="2">
        <v>43008</v>
      </c>
      <c r="B18" s="9">
        <v>7.1967406751100249</v>
      </c>
      <c r="C18" s="9">
        <v>10.907205257338177</v>
      </c>
    </row>
    <row r="19" spans="1:4">
      <c r="A19" s="2">
        <v>43100</v>
      </c>
      <c r="B19" s="9">
        <v>7.0517831934768571</v>
      </c>
      <c r="C19" s="9">
        <v>10.573486374213291</v>
      </c>
    </row>
    <row r="20" spans="1:4">
      <c r="A20" s="2">
        <v>43190</v>
      </c>
      <c r="B20" s="9">
        <v>7.1860184823921314</v>
      </c>
      <c r="C20" s="9">
        <v>11.304102284670979</v>
      </c>
    </row>
    <row r="21" spans="1:4">
      <c r="A21" s="2">
        <v>43281</v>
      </c>
      <c r="B21" s="9">
        <v>7.3405739384343693</v>
      </c>
      <c r="C21" s="9">
        <v>12.225742378936427</v>
      </c>
    </row>
    <row r="22" spans="1:4">
      <c r="A22" s="2">
        <v>43373</v>
      </c>
      <c r="B22" s="9">
        <v>7.0449075218932427</v>
      </c>
      <c r="C22" s="9">
        <v>10.88935368769822</v>
      </c>
    </row>
    <row r="23" spans="1:4">
      <c r="A23" s="2">
        <v>43465</v>
      </c>
      <c r="B23" s="9">
        <v>6.8280393420883438</v>
      </c>
      <c r="C23" s="9">
        <v>11.420633672044096</v>
      </c>
    </row>
    <row r="24" spans="1:4">
      <c r="A24" s="2">
        <v>43555</v>
      </c>
      <c r="B24" s="9">
        <v>7.4334177202357532</v>
      </c>
      <c r="C24" s="9">
        <v>10.272316093629101</v>
      </c>
    </row>
    <row r="25" spans="1:4">
      <c r="A25" s="2">
        <v>43646</v>
      </c>
      <c r="B25" s="9">
        <v>7.2980006802941659</v>
      </c>
      <c r="C25" s="9">
        <v>11.625516895902708</v>
      </c>
    </row>
    <row r="26" spans="1:4">
      <c r="A26" s="2">
        <v>43738</v>
      </c>
      <c r="B26" s="9">
        <v>6.7210198523084186</v>
      </c>
      <c r="C26" s="9">
        <v>12.35022861321724</v>
      </c>
    </row>
    <row r="27" spans="1:4">
      <c r="A27" s="2">
        <v>43830</v>
      </c>
      <c r="B27" s="9">
        <v>6.5196227808863663</v>
      </c>
      <c r="C27" s="9">
        <v>11.90701259835487</v>
      </c>
    </row>
    <row r="28" spans="1:4">
      <c r="A28" s="2">
        <v>43921</v>
      </c>
      <c r="B28" s="9">
        <f>0.0641469192769111*100</f>
        <v>6.4146919276911101</v>
      </c>
      <c r="C28" s="9">
        <f>0.131778265170619*100</f>
        <v>13.1778265170619</v>
      </c>
      <c r="D28" s="9"/>
    </row>
    <row r="29" spans="1:4">
      <c r="A29" s="2">
        <v>44012</v>
      </c>
      <c r="B29" s="9">
        <f>0.0637005860106227*100</f>
        <v>6.3700586010622704</v>
      </c>
      <c r="C29" s="9">
        <f>0.129102407944534*100</f>
        <v>12.910240794453401</v>
      </c>
    </row>
    <row r="30" spans="1:4">
      <c r="A30" s="2">
        <v>44104</v>
      </c>
      <c r="B30" s="33">
        <f>[2]NIM!$AD$3*100</f>
        <v>6.1541084516656603</v>
      </c>
      <c r="C30" s="33">
        <f>[2]NPL!$AD$3*100</f>
        <v>12.782567371279596</v>
      </c>
    </row>
    <row r="31" spans="1:4">
      <c r="A31" s="2">
        <v>44196</v>
      </c>
      <c r="B31" s="33">
        <f>100*[2]NIM!$AE$3</f>
        <v>5.9750079643988618</v>
      </c>
      <c r="C31" s="33">
        <f>[2]NPL!$AE$3*100</f>
        <v>11.714682714211577</v>
      </c>
    </row>
    <row r="32" spans="1:4">
      <c r="A32" s="2">
        <v>44286</v>
      </c>
      <c r="B32" s="35">
        <f>0.0582651192557338*100</f>
        <v>5.8265119255733797</v>
      </c>
      <c r="C32" s="35">
        <f>0.12154522669012*100</f>
        <v>12.154522669012</v>
      </c>
    </row>
    <row r="33" spans="1:3">
      <c r="A33" s="2">
        <v>44377</v>
      </c>
      <c r="B33" s="35">
        <f>0.0570154485079372*100</f>
        <v>5.7015448507937201</v>
      </c>
      <c r="C33" s="35">
        <f>0.122556822023454*100</f>
        <v>12.255682202345399</v>
      </c>
    </row>
  </sheetData>
  <pageMargins left="0.7" right="0.7" top="0.75" bottom="0.75" header="0.3" footer="0.3"/>
  <pageSetup paperSize="9"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72"/>
  <sheetViews>
    <sheetView workbookViewId="0">
      <selection activeCell="B1" sqref="B1"/>
    </sheetView>
  </sheetViews>
  <sheetFormatPr defaultRowHeight="15"/>
  <cols>
    <col min="1" max="1" width="10" customWidth="1"/>
    <col min="2" max="2" width="20.5703125" customWidth="1"/>
    <col min="3" max="4" width="20.28515625" customWidth="1"/>
    <col min="6" max="6" width="10.42578125" bestFit="1" customWidth="1"/>
    <col min="7" max="7" width="18.7109375" bestFit="1" customWidth="1"/>
  </cols>
  <sheetData>
    <row r="1" spans="1:7">
      <c r="A1" s="1" t="s">
        <v>0</v>
      </c>
      <c r="B1" t="s">
        <v>87</v>
      </c>
    </row>
    <row r="2" spans="1:7">
      <c r="A2" s="1" t="s">
        <v>1</v>
      </c>
      <c r="B2" t="s">
        <v>23</v>
      </c>
    </row>
    <row r="3" spans="1:7">
      <c r="A3" s="1" t="s">
        <v>2</v>
      </c>
      <c r="B3" t="s">
        <v>86</v>
      </c>
    </row>
    <row r="4" spans="1:7">
      <c r="A4" s="1" t="s">
        <v>3</v>
      </c>
      <c r="B4" s="32" t="s">
        <v>84</v>
      </c>
    </row>
    <row r="5" spans="1:7">
      <c r="G5" s="27"/>
    </row>
    <row r="6" spans="1:7">
      <c r="D6" s="10"/>
      <c r="E6" s="10"/>
      <c r="G6" s="27"/>
    </row>
    <row r="7" spans="1:7">
      <c r="A7" s="3"/>
      <c r="B7" s="5" t="s">
        <v>27</v>
      </c>
      <c r="C7" s="5" t="s">
        <v>78</v>
      </c>
      <c r="D7" s="11"/>
      <c r="E7" s="11"/>
      <c r="F7" s="28"/>
      <c r="G7" s="29"/>
    </row>
    <row r="8" spans="1:7">
      <c r="A8" s="2">
        <v>42094</v>
      </c>
      <c r="B8" s="9">
        <v>100</v>
      </c>
      <c r="C8" s="33">
        <v>100</v>
      </c>
      <c r="F8" s="28"/>
      <c r="G8" s="29"/>
    </row>
    <row r="9" spans="1:7">
      <c r="A9" s="2">
        <v>42185</v>
      </c>
      <c r="B9" s="9">
        <v>99.845317269351014</v>
      </c>
      <c r="C9" s="33">
        <v>92.867290358675021</v>
      </c>
      <c r="F9" s="28"/>
      <c r="G9" s="29"/>
    </row>
    <row r="10" spans="1:7">
      <c r="A10" s="2">
        <v>42277</v>
      </c>
      <c r="B10" s="9">
        <v>94.741931778680467</v>
      </c>
      <c r="C10" s="33">
        <v>88.267640690144319</v>
      </c>
      <c r="F10" s="28"/>
      <c r="G10" s="29"/>
    </row>
    <row r="11" spans="1:7">
      <c r="A11" s="2">
        <v>42369</v>
      </c>
      <c r="B11" s="9">
        <v>101.2586587767027</v>
      </c>
      <c r="C11" s="33">
        <v>95.659515879974023</v>
      </c>
      <c r="F11" s="28"/>
      <c r="G11" s="29"/>
    </row>
    <row r="12" spans="1:7">
      <c r="A12" s="2">
        <v>42460</v>
      </c>
      <c r="B12" s="9">
        <v>89.837225254330889</v>
      </c>
      <c r="C12" s="33">
        <v>93.78271804622544</v>
      </c>
      <c r="F12" s="28"/>
      <c r="G12" s="29"/>
    </row>
    <row r="13" spans="1:7">
      <c r="A13" s="2">
        <v>42551</v>
      </c>
      <c r="B13" s="9">
        <v>93.047614073449395</v>
      </c>
      <c r="C13" s="33">
        <v>85.190169223023318</v>
      </c>
      <c r="F13" s="28"/>
      <c r="G13" s="29"/>
    </row>
    <row r="14" spans="1:7">
      <c r="A14" s="2">
        <v>42643</v>
      </c>
      <c r="B14" s="9">
        <v>87.098463710626731</v>
      </c>
      <c r="C14" s="33">
        <v>75.185536995090033</v>
      </c>
      <c r="F14" s="28"/>
      <c r="G14" s="29"/>
    </row>
    <row r="15" spans="1:7">
      <c r="A15" s="2">
        <v>42735</v>
      </c>
      <c r="B15" s="9">
        <v>95.62201472920556</v>
      </c>
      <c r="C15" s="33">
        <v>91.693402858973656</v>
      </c>
      <c r="F15" s="28"/>
      <c r="G15" s="29"/>
    </row>
    <row r="16" spans="1:7">
      <c r="A16" s="2">
        <v>42825</v>
      </c>
      <c r="B16" s="9">
        <v>102.93601529181988</v>
      </c>
      <c r="C16" s="33">
        <v>91.349017396342532</v>
      </c>
      <c r="F16" s="28"/>
      <c r="G16" s="29"/>
    </row>
    <row r="17" spans="1:8">
      <c r="A17" s="2">
        <v>42916</v>
      </c>
      <c r="B17" s="9">
        <v>110.33713954302802</v>
      </c>
      <c r="C17" s="33">
        <v>97.341830018601243</v>
      </c>
      <c r="F17" s="28"/>
      <c r="G17" s="29"/>
    </row>
    <row r="18" spans="1:8">
      <c r="A18" s="2">
        <v>43008</v>
      </c>
      <c r="B18" s="9">
        <v>100.8112573189517</v>
      </c>
      <c r="C18" s="33">
        <v>88.962807124283813</v>
      </c>
      <c r="F18" s="28"/>
      <c r="G18" s="29"/>
    </row>
    <row r="19" spans="1:8">
      <c r="A19" s="2">
        <v>43100</v>
      </c>
      <c r="B19" s="9">
        <v>109.49113998114926</v>
      </c>
      <c r="C19" s="33">
        <v>96.194452926475719</v>
      </c>
      <c r="F19" s="28"/>
      <c r="G19" s="29"/>
    </row>
    <row r="20" spans="1:8">
      <c r="A20" s="2">
        <v>43190</v>
      </c>
      <c r="B20" s="9">
        <v>122.8779296477327</v>
      </c>
      <c r="C20" s="33">
        <v>104.45063266327629</v>
      </c>
      <c r="F20" s="28"/>
      <c r="G20" s="29"/>
    </row>
    <row r="21" spans="1:8">
      <c r="A21" s="2">
        <v>43281</v>
      </c>
      <c r="B21" s="9">
        <v>120.60973281424998</v>
      </c>
      <c r="C21" s="33">
        <v>100.10385499577212</v>
      </c>
      <c r="F21" s="28"/>
      <c r="G21" s="29"/>
    </row>
    <row r="22" spans="1:8">
      <c r="A22" s="2">
        <v>43373</v>
      </c>
      <c r="B22" s="9">
        <v>112.00397219245504</v>
      </c>
      <c r="C22" s="33">
        <v>91.110457879583606</v>
      </c>
      <c r="F22" s="28"/>
      <c r="G22" s="29"/>
    </row>
    <row r="23" spans="1:8">
      <c r="A23" s="2">
        <v>43465</v>
      </c>
      <c r="B23" s="9">
        <v>111.00753359384474</v>
      </c>
      <c r="C23" s="33">
        <v>103.70490004172952</v>
      </c>
      <c r="F23" s="28"/>
      <c r="G23" s="29"/>
    </row>
    <row r="24" spans="1:8">
      <c r="A24" s="2">
        <v>43555</v>
      </c>
      <c r="B24" s="9">
        <v>115.12846921058997</v>
      </c>
      <c r="C24" s="33">
        <v>97.355567428586937</v>
      </c>
      <c r="F24" s="28"/>
      <c r="G24" s="29"/>
    </row>
    <row r="25" spans="1:8">
      <c r="A25" s="2">
        <v>43646</v>
      </c>
      <c r="B25" s="9">
        <v>125.69495474791674</v>
      </c>
      <c r="C25" s="33">
        <v>89.266410565616965</v>
      </c>
      <c r="F25" s="28"/>
      <c r="G25" s="29"/>
    </row>
    <row r="26" spans="1:8">
      <c r="A26" s="2">
        <v>43738</v>
      </c>
      <c r="B26" s="9">
        <v>118.41702440879673</v>
      </c>
      <c r="C26" s="33">
        <v>91.544053906236968</v>
      </c>
      <c r="F26" s="28"/>
      <c r="G26" s="29"/>
    </row>
    <row r="27" spans="1:8">
      <c r="A27" s="2">
        <v>43830</v>
      </c>
      <c r="B27" s="9">
        <v>120.29658580892367</v>
      </c>
      <c r="C27" s="33">
        <v>101.26074417976787</v>
      </c>
      <c r="F27" s="28"/>
      <c r="G27" s="29"/>
    </row>
    <row r="28" spans="1:8">
      <c r="A28" s="2">
        <v>43921</v>
      </c>
      <c r="B28" s="9">
        <f>1.63177461070279*100</f>
        <v>163.17746107027901</v>
      </c>
      <c r="C28" s="33">
        <v>145.6658278294301</v>
      </c>
      <c r="F28" s="28"/>
      <c r="G28" s="29"/>
      <c r="H28" s="29"/>
    </row>
    <row r="29" spans="1:8">
      <c r="A29" s="2">
        <v>44012</v>
      </c>
      <c r="B29" s="9">
        <f>1.68075589594936*100</f>
        <v>168.07558959493599</v>
      </c>
      <c r="C29" s="33">
        <v>125.91659337512651</v>
      </c>
      <c r="F29" s="28"/>
      <c r="G29" s="29"/>
    </row>
    <row r="30" spans="1:8">
      <c r="A30" s="2">
        <v>44104</v>
      </c>
      <c r="B30" s="33">
        <v>177.95828128075499</v>
      </c>
      <c r="C30" s="33">
        <v>109.75891508441116</v>
      </c>
      <c r="F30" s="28"/>
      <c r="G30" s="29"/>
    </row>
    <row r="31" spans="1:8">
      <c r="A31" s="2">
        <v>44196</v>
      </c>
      <c r="B31" s="33">
        <f>2.01394203838782*100</f>
        <v>201.394203838782</v>
      </c>
      <c r="C31" s="33">
        <v>123.63399113044566</v>
      </c>
      <c r="F31" s="28"/>
      <c r="G31" s="29"/>
    </row>
    <row r="32" spans="1:8">
      <c r="A32" s="2">
        <v>44286</v>
      </c>
      <c r="B32" s="35">
        <v>332.50092577822414</v>
      </c>
      <c r="C32" s="35">
        <v>135.33958595297378</v>
      </c>
      <c r="F32" s="28"/>
      <c r="G32" s="29"/>
    </row>
    <row r="33" spans="1:24">
      <c r="A33" s="2">
        <v>44377</v>
      </c>
      <c r="B33" s="35">
        <v>317.18242421306934</v>
      </c>
      <c r="C33" s="35">
        <v>130.70756413531174</v>
      </c>
      <c r="F33" s="28"/>
      <c r="G33" s="29"/>
    </row>
    <row r="34" spans="1:24">
      <c r="F34" s="28"/>
      <c r="G34" s="29"/>
    </row>
    <row r="35" spans="1:24">
      <c r="F35" s="28"/>
      <c r="G35" s="29"/>
    </row>
    <row r="36" spans="1:24">
      <c r="F36" s="28"/>
      <c r="G36" s="29"/>
    </row>
    <row r="37" spans="1:24">
      <c r="F37" s="28"/>
      <c r="G37" s="29"/>
    </row>
    <row r="38" spans="1:24">
      <c r="F38" s="28"/>
      <c r="G38" s="29"/>
    </row>
    <row r="39" spans="1:24">
      <c r="F39" s="28"/>
      <c r="G39" s="29"/>
    </row>
    <row r="40" spans="1:24">
      <c r="C40" s="13"/>
      <c r="D40" s="13"/>
      <c r="E40" s="13"/>
      <c r="F40" s="28"/>
      <c r="G40" s="29"/>
      <c r="H40" s="13"/>
      <c r="I40" s="13"/>
      <c r="J40" s="13"/>
      <c r="K40" s="13"/>
      <c r="L40" s="13"/>
      <c r="M40" s="13"/>
      <c r="N40" s="13"/>
      <c r="O40" s="13"/>
      <c r="P40" s="13"/>
      <c r="Q40" s="13"/>
      <c r="R40" s="13"/>
      <c r="S40" s="13"/>
      <c r="T40" s="13"/>
      <c r="U40" s="13"/>
      <c r="V40" s="13"/>
      <c r="W40" s="13"/>
      <c r="X40" s="13"/>
    </row>
    <row r="41" spans="1:24">
      <c r="F41" s="28"/>
      <c r="G41" s="29"/>
    </row>
    <row r="42" spans="1:24">
      <c r="F42" s="28"/>
      <c r="G42" s="29"/>
    </row>
    <row r="43" spans="1:24">
      <c r="F43" s="28"/>
      <c r="G43" s="29"/>
    </row>
    <row r="44" spans="1:24">
      <c r="F44" s="28"/>
      <c r="G44" s="29"/>
    </row>
    <row r="45" spans="1:24">
      <c r="F45" s="28"/>
      <c r="G45" s="29"/>
    </row>
    <row r="46" spans="1:24">
      <c r="F46" s="28"/>
      <c r="G46" s="29"/>
    </row>
    <row r="47" spans="1:24">
      <c r="F47" s="28"/>
      <c r="G47" s="29"/>
    </row>
    <row r="48" spans="1:24">
      <c r="F48" s="28"/>
      <c r="G48" s="29"/>
    </row>
    <row r="49" spans="6:7">
      <c r="F49" s="28"/>
      <c r="G49" s="29"/>
    </row>
    <row r="50" spans="6:7">
      <c r="F50" s="28"/>
      <c r="G50" s="29"/>
    </row>
    <row r="51" spans="6:7">
      <c r="F51" s="28"/>
      <c r="G51" s="29"/>
    </row>
    <row r="52" spans="6:7">
      <c r="F52" s="28"/>
      <c r="G52" s="29"/>
    </row>
    <row r="53" spans="6:7">
      <c r="F53" s="28"/>
      <c r="G53" s="29"/>
    </row>
    <row r="54" spans="6:7">
      <c r="F54" s="28"/>
      <c r="G54" s="29"/>
    </row>
    <row r="55" spans="6:7">
      <c r="F55" s="28"/>
      <c r="G55" s="29"/>
    </row>
    <row r="56" spans="6:7">
      <c r="F56" s="28"/>
      <c r="G56" s="29"/>
    </row>
    <row r="57" spans="6:7">
      <c r="F57" s="28"/>
      <c r="G57" s="29"/>
    </row>
    <row r="58" spans="6:7">
      <c r="F58" s="28"/>
      <c r="G58" s="29"/>
    </row>
    <row r="59" spans="6:7">
      <c r="F59" s="28"/>
      <c r="G59" s="29"/>
    </row>
    <row r="60" spans="6:7">
      <c r="F60" s="28"/>
      <c r="G60" s="29"/>
    </row>
    <row r="61" spans="6:7">
      <c r="F61" s="28"/>
      <c r="G61" s="29"/>
    </row>
    <row r="62" spans="6:7">
      <c r="F62" s="28"/>
      <c r="G62" s="29"/>
    </row>
    <row r="63" spans="6:7">
      <c r="F63" s="28"/>
      <c r="G63" s="29"/>
    </row>
    <row r="64" spans="6:7">
      <c r="F64" s="28"/>
      <c r="G64" s="29"/>
    </row>
    <row r="65" spans="6:7">
      <c r="F65" s="28"/>
      <c r="G65" s="29"/>
    </row>
    <row r="66" spans="6:7">
      <c r="F66" s="28"/>
      <c r="G66" s="29"/>
    </row>
    <row r="67" spans="6:7">
      <c r="F67" s="28"/>
      <c r="G67" s="29"/>
    </row>
    <row r="68" spans="6:7">
      <c r="F68" s="28"/>
      <c r="G68" s="29"/>
    </row>
    <row r="69" spans="6:7">
      <c r="F69" s="28"/>
      <c r="G69" s="29"/>
    </row>
    <row r="70" spans="6:7">
      <c r="F70" s="28"/>
      <c r="G70" s="29"/>
    </row>
    <row r="71" spans="6:7">
      <c r="F71" s="28"/>
      <c r="G71" s="29"/>
    </row>
    <row r="72" spans="6:7">
      <c r="F72" s="28"/>
      <c r="G72" s="29"/>
    </row>
  </sheetData>
  <pageMargins left="0.7" right="0.7" top="0.75" bottom="0.75" header="0.3" footer="0.3"/>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33"/>
  <sheetViews>
    <sheetView workbookViewId="0"/>
  </sheetViews>
  <sheetFormatPr defaultRowHeight="15"/>
  <cols>
    <col min="1" max="1" width="10" customWidth="1"/>
    <col min="2" max="2" width="20.5703125" customWidth="1"/>
    <col min="3" max="3" width="10.5703125" bestFit="1" customWidth="1"/>
  </cols>
  <sheetData>
    <row r="1" spans="1:29">
      <c r="A1" s="1" t="s">
        <v>0</v>
      </c>
      <c r="B1" t="s">
        <v>46</v>
      </c>
    </row>
    <row r="2" spans="1:29">
      <c r="A2" s="1" t="s">
        <v>1</v>
      </c>
      <c r="B2" t="s">
        <v>4</v>
      </c>
    </row>
    <row r="3" spans="1:29">
      <c r="A3" s="1" t="s">
        <v>2</v>
      </c>
      <c r="B3" t="s">
        <v>9</v>
      </c>
    </row>
    <row r="4" spans="1:29">
      <c r="A4" s="1" t="s">
        <v>3</v>
      </c>
      <c r="B4" t="s">
        <v>85</v>
      </c>
    </row>
    <row r="7" spans="1:29">
      <c r="A7" s="3"/>
      <c r="B7" s="5" t="s">
        <v>28</v>
      </c>
      <c r="C7" s="17" t="s">
        <v>31</v>
      </c>
    </row>
    <row r="8" spans="1:29">
      <c r="A8" s="2">
        <v>42094</v>
      </c>
      <c r="B8" s="9">
        <v>20.05884035388706</v>
      </c>
      <c r="C8" s="9">
        <v>15.866504801681572</v>
      </c>
      <c r="E8" s="33"/>
    </row>
    <row r="9" spans="1:29">
      <c r="A9" s="2">
        <v>42185</v>
      </c>
      <c r="B9" s="33">
        <v>17.770448133290348</v>
      </c>
      <c r="C9" s="33">
        <v>16.33102852426796</v>
      </c>
      <c r="E9" s="33"/>
    </row>
    <row r="10" spans="1:29">
      <c r="A10" s="2">
        <v>42277</v>
      </c>
      <c r="B10" s="33">
        <v>14.831559446051918</v>
      </c>
      <c r="C10" s="33">
        <v>16.987785850783393</v>
      </c>
      <c r="E10" s="33"/>
      <c r="H10" s="32"/>
      <c r="I10" s="32"/>
      <c r="J10" s="32"/>
      <c r="K10" s="32"/>
      <c r="L10" s="32"/>
      <c r="M10" s="32"/>
      <c r="N10" s="32"/>
      <c r="O10" s="32"/>
      <c r="P10" s="32"/>
      <c r="Q10" s="32"/>
      <c r="R10" s="32"/>
      <c r="S10" s="32"/>
      <c r="T10" s="32"/>
      <c r="U10" s="32"/>
      <c r="V10" s="32"/>
      <c r="W10" s="32"/>
      <c r="X10" s="32"/>
      <c r="Y10" s="32"/>
      <c r="Z10" s="32"/>
      <c r="AA10" s="32"/>
      <c r="AB10" s="32"/>
    </row>
    <row r="11" spans="1:29">
      <c r="A11" s="2">
        <v>42369</v>
      </c>
      <c r="B11" s="33">
        <v>18.706780599860483</v>
      </c>
      <c r="C11" s="33">
        <v>17.84190713327245</v>
      </c>
      <c r="E11" s="33"/>
      <c r="H11" s="32"/>
      <c r="I11" s="32"/>
      <c r="J11" s="32"/>
      <c r="K11" s="32"/>
      <c r="L11" s="32"/>
      <c r="M11" s="32"/>
      <c r="N11" s="32"/>
      <c r="O11" s="32"/>
      <c r="P11" s="32"/>
      <c r="Q11" s="32"/>
      <c r="R11" s="32"/>
      <c r="S11" s="32"/>
      <c r="T11" s="32"/>
      <c r="U11" s="32"/>
      <c r="V11" s="32"/>
      <c r="W11" s="32"/>
      <c r="X11" s="32"/>
      <c r="Y11" s="32"/>
      <c r="Z11" s="32"/>
      <c r="AA11" s="32"/>
      <c r="AB11" s="32"/>
      <c r="AC11" s="32"/>
    </row>
    <row r="12" spans="1:29">
      <c r="A12" s="2">
        <v>42460</v>
      </c>
      <c r="B12" s="33">
        <v>11.761708428096142</v>
      </c>
      <c r="C12" s="33">
        <v>15.767624151824721</v>
      </c>
      <c r="E12" s="33"/>
    </row>
    <row r="13" spans="1:29">
      <c r="A13" s="2">
        <v>42551</v>
      </c>
      <c r="B13" s="33">
        <v>20.828367988366956</v>
      </c>
      <c r="C13" s="33">
        <v>16.532104115593878</v>
      </c>
      <c r="E13" s="33"/>
    </row>
    <row r="14" spans="1:29">
      <c r="A14" s="2">
        <v>42643</v>
      </c>
      <c r="B14" s="33">
        <v>16.997176661987048</v>
      </c>
      <c r="C14" s="33">
        <v>17.073508419577657</v>
      </c>
      <c r="E14" s="33"/>
    </row>
    <row r="15" spans="1:29">
      <c r="A15" s="2">
        <v>42735</v>
      </c>
      <c r="B15" s="33">
        <v>22.14802462270708</v>
      </c>
      <c r="C15" s="33">
        <v>17.933819425289304</v>
      </c>
      <c r="E15" s="33"/>
    </row>
    <row r="16" spans="1:29">
      <c r="A16" s="2">
        <v>42825</v>
      </c>
      <c r="B16" s="33">
        <v>17.223927733772104</v>
      </c>
      <c r="C16" s="33">
        <v>19.299374251708297</v>
      </c>
      <c r="E16" s="33"/>
    </row>
    <row r="17" spans="1:29">
      <c r="A17" s="2">
        <v>42916</v>
      </c>
      <c r="B17" s="33">
        <v>16.131422013125267</v>
      </c>
      <c r="C17" s="33">
        <v>18.125137757897875</v>
      </c>
      <c r="E17" s="33"/>
    </row>
    <row r="18" spans="1:29">
      <c r="A18" s="2">
        <v>43008</v>
      </c>
      <c r="B18" s="33">
        <v>13.374356524063375</v>
      </c>
      <c r="C18" s="33">
        <v>17.219432723416954</v>
      </c>
      <c r="E18" s="33"/>
    </row>
    <row r="19" spans="1:29">
      <c r="A19" s="2">
        <v>43100</v>
      </c>
      <c r="B19" s="33">
        <v>16.353642683808911</v>
      </c>
      <c r="C19" s="33">
        <v>15.770837238692415</v>
      </c>
      <c r="E19" s="33"/>
      <c r="H19" s="32"/>
      <c r="I19" s="32"/>
      <c r="J19" s="32"/>
      <c r="K19" s="32"/>
      <c r="L19" s="32"/>
      <c r="M19" s="32"/>
      <c r="N19" s="32"/>
      <c r="O19" s="32"/>
      <c r="P19" s="32"/>
      <c r="Q19" s="32"/>
      <c r="R19" s="32"/>
      <c r="S19" s="32"/>
      <c r="T19" s="32"/>
      <c r="U19" s="32"/>
      <c r="V19" s="32"/>
      <c r="W19" s="32"/>
      <c r="X19" s="32"/>
      <c r="Y19" s="32"/>
      <c r="Z19" s="32"/>
      <c r="AA19" s="32"/>
      <c r="AB19" s="32"/>
      <c r="AC19" s="32"/>
    </row>
    <row r="20" spans="1:29">
      <c r="A20" s="2">
        <v>43190</v>
      </c>
      <c r="B20" s="33">
        <v>15.300212645488291</v>
      </c>
      <c r="C20" s="33">
        <v>15.28990846662146</v>
      </c>
      <c r="E20" s="33"/>
    </row>
    <row r="21" spans="1:29">
      <c r="A21" s="2">
        <v>43281</v>
      </c>
      <c r="B21" s="33">
        <v>14.276662300574067</v>
      </c>
      <c r="C21" s="33">
        <v>14.82621853848366</v>
      </c>
      <c r="E21" s="33"/>
    </row>
    <row r="22" spans="1:29">
      <c r="A22" s="2">
        <v>43373</v>
      </c>
      <c r="B22" s="33">
        <v>12.92553404009594</v>
      </c>
      <c r="C22" s="33">
        <v>14.7140129174918</v>
      </c>
      <c r="E22" s="33"/>
    </row>
    <row r="23" spans="1:29">
      <c r="A23" s="2">
        <v>43465</v>
      </c>
      <c r="B23" s="33">
        <v>14.445300258363073</v>
      </c>
      <c r="C23" s="33">
        <v>14.236927311130342</v>
      </c>
      <c r="E23" s="33"/>
    </row>
    <row r="24" spans="1:29">
      <c r="A24" s="2">
        <v>43555</v>
      </c>
      <c r="B24" s="33">
        <v>27.292502769741482</v>
      </c>
      <c r="C24" s="33">
        <v>17.234999842193638</v>
      </c>
      <c r="E24" s="33"/>
    </row>
    <row r="25" spans="1:29">
      <c r="A25" s="2">
        <v>43646</v>
      </c>
      <c r="B25" s="33">
        <v>22.037121343334697</v>
      </c>
      <c r="C25" s="33">
        <v>19.175114602883799</v>
      </c>
      <c r="E25" s="33"/>
    </row>
    <row r="26" spans="1:29">
      <c r="A26" s="2">
        <v>43738</v>
      </c>
      <c r="B26" s="33">
        <v>19.008759958743074</v>
      </c>
      <c r="C26" s="33">
        <v>20.695921082545581</v>
      </c>
      <c r="E26" s="33"/>
    </row>
    <row r="27" spans="1:29">
      <c r="A27" s="2">
        <v>43830</v>
      </c>
      <c r="B27" s="33">
        <v>22.383106733818813</v>
      </c>
      <c r="C27" s="33">
        <v>22.680372701409517</v>
      </c>
      <c r="E27" s="33"/>
    </row>
    <row r="28" spans="1:29">
      <c r="A28" s="2">
        <v>43921</v>
      </c>
      <c r="B28" s="33">
        <v>30.124763506162424</v>
      </c>
      <c r="C28" s="33">
        <v>23.388437885514751</v>
      </c>
      <c r="E28" s="33"/>
    </row>
    <row r="29" spans="1:29">
      <c r="A29" s="2">
        <v>44012</v>
      </c>
      <c r="B29" s="33">
        <v>30.097477480612415</v>
      </c>
      <c r="C29" s="33">
        <v>25.403526919834178</v>
      </c>
      <c r="E29" s="33"/>
    </row>
    <row r="30" spans="1:29">
      <c r="A30" s="2">
        <v>44104</v>
      </c>
      <c r="B30" s="33">
        <v>28.780134065536423</v>
      </c>
      <c r="C30" s="33">
        <v>27.846370446532521</v>
      </c>
    </row>
    <row r="31" spans="1:29">
      <c r="A31" s="2">
        <v>44196</v>
      </c>
      <c r="B31" s="33">
        <v>32.43783928193448</v>
      </c>
      <c r="C31" s="33">
        <v>30.360053583561434</v>
      </c>
    </row>
    <row r="32" spans="1:29">
      <c r="A32" s="2">
        <v>44286</v>
      </c>
      <c r="B32" s="35">
        <f>0.606541933898315*100</f>
        <v>60.654193389831498</v>
      </c>
      <c r="C32" s="35">
        <f>0.379924110544787*100</f>
        <v>37.992411054478694</v>
      </c>
    </row>
    <row r="33" spans="1:3">
      <c r="A33" s="2">
        <v>44377</v>
      </c>
      <c r="B33" s="35">
        <f>0.5244920409269*100</f>
        <v>52.449204092690003</v>
      </c>
      <c r="C33" s="35">
        <f>0.435803427074981*100</f>
        <v>43.580342707498097</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3"/>
  <sheetViews>
    <sheetView workbookViewId="0">
      <selection activeCell="H13" sqref="H13"/>
    </sheetView>
  </sheetViews>
  <sheetFormatPr defaultRowHeight="15"/>
  <cols>
    <col min="1" max="1" width="10" customWidth="1"/>
    <col min="2" max="4" width="20.5703125" customWidth="1"/>
    <col min="5" max="5" width="13.140625" bestFit="1" customWidth="1"/>
    <col min="11" max="11" width="12" bestFit="1" customWidth="1"/>
  </cols>
  <sheetData>
    <row r="1" spans="1:17">
      <c r="A1" s="1" t="s">
        <v>0</v>
      </c>
      <c r="B1" t="s">
        <v>35</v>
      </c>
    </row>
    <row r="2" spans="1:17">
      <c r="A2" s="1" t="s">
        <v>1</v>
      </c>
      <c r="B2" t="s">
        <v>14</v>
      </c>
    </row>
    <row r="3" spans="1:17">
      <c r="A3" s="1" t="s">
        <v>2</v>
      </c>
      <c r="B3" t="s">
        <v>9</v>
      </c>
    </row>
    <row r="4" spans="1:17">
      <c r="A4" s="1" t="s">
        <v>3</v>
      </c>
      <c r="B4" t="s">
        <v>34</v>
      </c>
    </row>
    <row r="7" spans="1:17">
      <c r="A7" s="3"/>
      <c r="B7" s="5" t="s">
        <v>13</v>
      </c>
      <c r="C7" s="5" t="s">
        <v>15</v>
      </c>
      <c r="D7" s="5" t="s">
        <v>16</v>
      </c>
      <c r="E7" s="5" t="s">
        <v>103</v>
      </c>
    </row>
    <row r="8" spans="1:17">
      <c r="A8" s="2">
        <v>42094</v>
      </c>
      <c r="B8" s="12">
        <v>5413.2988778845847</v>
      </c>
      <c r="C8" s="12">
        <v>2353.8647745133439</v>
      </c>
      <c r="D8" s="12">
        <v>2495.700592425706</v>
      </c>
      <c r="E8" s="12">
        <v>192.22612257369809</v>
      </c>
      <c r="N8" s="32"/>
      <c r="O8" s="32"/>
      <c r="P8" s="32"/>
      <c r="Q8" s="32"/>
    </row>
    <row r="9" spans="1:17">
      <c r="A9" s="2">
        <v>42185</v>
      </c>
      <c r="B9" s="12">
        <v>5487.3797495969957</v>
      </c>
      <c r="C9" s="12">
        <v>2415.411855565078</v>
      </c>
      <c r="D9" s="12">
        <v>2505.1360681357087</v>
      </c>
      <c r="E9" s="12">
        <v>198.10582825659361</v>
      </c>
      <c r="M9" s="32"/>
      <c r="N9" s="32"/>
      <c r="O9" s="32"/>
      <c r="P9" s="32"/>
      <c r="Q9" s="32"/>
    </row>
    <row r="10" spans="1:17">
      <c r="A10" s="2">
        <v>42277</v>
      </c>
      <c r="B10" s="12">
        <v>5559.8210693147703</v>
      </c>
      <c r="C10" s="12">
        <v>2479.9449739702013</v>
      </c>
      <c r="D10" s="12">
        <v>2495.3339538911919</v>
      </c>
      <c r="E10" s="12">
        <v>198.98505903217116</v>
      </c>
      <c r="M10" s="32"/>
      <c r="N10" s="32"/>
      <c r="O10" s="32"/>
      <c r="P10" s="32"/>
      <c r="Q10" s="32"/>
    </row>
    <row r="11" spans="1:17">
      <c r="A11" s="2">
        <v>42369</v>
      </c>
      <c r="B11" s="12">
        <v>5636.8241916009674</v>
      </c>
      <c r="C11" s="12">
        <v>2529.4694914167499</v>
      </c>
      <c r="D11" s="12">
        <v>2516.4621426640938</v>
      </c>
      <c r="E11" s="12">
        <v>199.2014481358155</v>
      </c>
      <c r="M11" s="32"/>
      <c r="N11" s="32"/>
      <c r="O11" s="32"/>
      <c r="P11" s="32"/>
      <c r="Q11" s="32"/>
    </row>
    <row r="12" spans="1:17">
      <c r="A12" s="2">
        <v>42460</v>
      </c>
      <c r="B12" s="12">
        <v>5717.4557952258046</v>
      </c>
      <c r="C12" s="12">
        <v>2568.8742238969776</v>
      </c>
      <c r="D12" s="12">
        <v>2553.3028225043704</v>
      </c>
      <c r="E12" s="12">
        <v>200.05860479794651</v>
      </c>
      <c r="M12" s="32"/>
      <c r="N12" s="32"/>
      <c r="O12" s="32"/>
      <c r="P12" s="32"/>
      <c r="Q12" s="32"/>
    </row>
    <row r="13" spans="1:17">
      <c r="A13" s="2">
        <v>42551</v>
      </c>
      <c r="B13" s="12">
        <v>5893.9504462769146</v>
      </c>
      <c r="C13" s="12">
        <v>2641.4015145258008</v>
      </c>
      <c r="D13" s="12">
        <v>2647.4639184931666</v>
      </c>
      <c r="E13" s="12">
        <v>207.20192857913474</v>
      </c>
      <c r="M13" s="32"/>
      <c r="N13" s="32"/>
      <c r="O13" s="32"/>
      <c r="P13" s="32"/>
      <c r="Q13" s="32"/>
    </row>
    <row r="14" spans="1:17">
      <c r="A14" s="2">
        <v>42643</v>
      </c>
      <c r="B14" s="12">
        <v>6018.1046328649172</v>
      </c>
      <c r="C14" s="12">
        <v>2693.5919060029337</v>
      </c>
      <c r="D14" s="12">
        <v>2708.7551419776164</v>
      </c>
      <c r="E14" s="12">
        <v>212.61138811799299</v>
      </c>
      <c r="M14" s="32"/>
      <c r="N14" s="32"/>
      <c r="O14" s="32"/>
      <c r="P14" s="32"/>
      <c r="Q14" s="32"/>
    </row>
    <row r="15" spans="1:17">
      <c r="A15" s="2">
        <v>42735</v>
      </c>
      <c r="B15" s="12">
        <v>6057.7726856911058</v>
      </c>
      <c r="C15" s="12">
        <v>2736.7278962765913</v>
      </c>
      <c r="D15" s="12">
        <v>2700.8744053006321</v>
      </c>
      <c r="E15" s="12">
        <v>213.84347781615858</v>
      </c>
      <c r="M15" s="32"/>
      <c r="N15" s="32"/>
      <c r="O15" s="32"/>
      <c r="P15" s="32"/>
      <c r="Q15" s="32"/>
    </row>
    <row r="16" spans="1:17">
      <c r="A16" s="2">
        <v>42825</v>
      </c>
      <c r="B16" s="12">
        <v>6133.4086243145857</v>
      </c>
      <c r="C16" s="12">
        <v>2743.1273575439786</v>
      </c>
      <c r="D16" s="12">
        <v>2736.0026545160699</v>
      </c>
      <c r="E16" s="12">
        <v>208.00019752323169</v>
      </c>
      <c r="M16" s="32"/>
      <c r="N16" s="32"/>
      <c r="O16" s="32"/>
      <c r="P16" s="32"/>
      <c r="Q16" s="32"/>
    </row>
    <row r="17" spans="1:17">
      <c r="A17" s="2">
        <v>42916</v>
      </c>
      <c r="B17" s="12">
        <v>6230.7433407106209</v>
      </c>
      <c r="C17" s="12">
        <v>2798.2611726320047</v>
      </c>
      <c r="D17" s="12">
        <v>2751.6919833498782</v>
      </c>
      <c r="E17" s="12">
        <v>229.846875261978</v>
      </c>
      <c r="M17" s="32"/>
      <c r="N17" s="32"/>
      <c r="O17" s="32"/>
      <c r="P17" s="32"/>
      <c r="Q17" s="32"/>
    </row>
    <row r="18" spans="1:17">
      <c r="A18" s="2">
        <v>43008</v>
      </c>
      <c r="B18" s="12">
        <v>6313.3006673476493</v>
      </c>
      <c r="C18" s="12">
        <v>2851.0623180519842</v>
      </c>
      <c r="D18" s="12">
        <v>2767.2782331811591</v>
      </c>
      <c r="E18" s="12">
        <v>238.611102051828</v>
      </c>
      <c r="M18" s="32"/>
      <c r="N18" s="32"/>
      <c r="O18" s="32"/>
      <c r="P18" s="32"/>
      <c r="Q18" s="32"/>
    </row>
    <row r="19" spans="1:17">
      <c r="A19" s="2">
        <v>43100</v>
      </c>
      <c r="B19" s="12">
        <v>6386.3347097944406</v>
      </c>
      <c r="C19" s="12">
        <v>2948.8491916233702</v>
      </c>
      <c r="D19" s="12">
        <v>2762.0416099165409</v>
      </c>
      <c r="E19" s="12">
        <v>255.1260316404248</v>
      </c>
      <c r="M19" s="32"/>
      <c r="N19" s="32"/>
      <c r="O19" s="32"/>
      <c r="P19" s="32"/>
      <c r="Q19" s="32"/>
    </row>
    <row r="20" spans="1:17">
      <c r="A20" s="2">
        <v>43190</v>
      </c>
      <c r="B20" s="12">
        <v>6582.8082408939563</v>
      </c>
      <c r="C20" s="12">
        <v>3018.2608813557713</v>
      </c>
      <c r="D20" s="12">
        <v>2877.3781664756671</v>
      </c>
      <c r="E20" s="12">
        <v>262.71894593376589</v>
      </c>
      <c r="M20" s="32"/>
      <c r="N20" s="32"/>
      <c r="O20" s="32"/>
      <c r="P20" s="32"/>
      <c r="Q20" s="32"/>
    </row>
    <row r="21" spans="1:17">
      <c r="A21" s="2">
        <v>43281</v>
      </c>
      <c r="B21" s="12">
        <v>6787.7403040096879</v>
      </c>
      <c r="C21" s="12">
        <v>3071.2380287818478</v>
      </c>
      <c r="D21" s="12">
        <v>3011.0931001102172</v>
      </c>
      <c r="E21" s="12">
        <v>275.37549575832219</v>
      </c>
      <c r="M21" s="32"/>
      <c r="N21" s="32"/>
      <c r="O21" s="32"/>
      <c r="P21" s="32"/>
      <c r="Q21" s="32"/>
    </row>
    <row r="22" spans="1:17">
      <c r="A22" s="2">
        <v>43373</v>
      </c>
      <c r="B22" s="12">
        <v>6849.0173034611116</v>
      </c>
      <c r="C22" s="12">
        <v>3106.9768422360439</v>
      </c>
      <c r="D22" s="12">
        <v>3029.5528314721232</v>
      </c>
      <c r="E22" s="12">
        <v>281.78863615110561</v>
      </c>
      <c r="M22" s="32"/>
      <c r="N22" s="32"/>
      <c r="O22" s="32"/>
      <c r="P22" s="32"/>
      <c r="Q22" s="32"/>
    </row>
    <row r="23" spans="1:17">
      <c r="A23" s="2">
        <v>43465</v>
      </c>
      <c r="B23" s="12">
        <v>6892.4740514439045</v>
      </c>
      <c r="C23" s="12">
        <v>3148.5199714921769</v>
      </c>
      <c r="D23" s="12">
        <v>3024.7151344643326</v>
      </c>
      <c r="E23" s="12">
        <v>286.10187882618897</v>
      </c>
      <c r="M23" s="32"/>
      <c r="N23" s="32"/>
      <c r="O23" s="32"/>
      <c r="P23" s="32"/>
      <c r="Q23" s="32"/>
    </row>
    <row r="24" spans="1:17">
      <c r="A24" s="2">
        <v>43555</v>
      </c>
      <c r="B24" s="12">
        <v>7059.258999582672</v>
      </c>
      <c r="C24" s="12">
        <v>3190.6427917873257</v>
      </c>
      <c r="D24" s="12">
        <v>3132.6652164317725</v>
      </c>
      <c r="E24" s="12">
        <v>295.60776525385512</v>
      </c>
      <c r="M24" s="32"/>
      <c r="N24" s="32"/>
      <c r="O24" s="32"/>
      <c r="P24" s="32"/>
      <c r="Q24" s="32"/>
    </row>
    <row r="25" spans="1:17">
      <c r="A25" s="2">
        <v>43646</v>
      </c>
      <c r="B25" s="12">
        <v>7199.8597393016926</v>
      </c>
      <c r="C25" s="12">
        <v>3239.4126522909069</v>
      </c>
      <c r="D25" s="12">
        <v>3207.5847789839891</v>
      </c>
      <c r="E25" s="12">
        <v>311.61145359816828</v>
      </c>
      <c r="M25" s="32"/>
      <c r="N25" s="32"/>
      <c r="O25" s="32"/>
      <c r="P25" s="32"/>
      <c r="Q25" s="32"/>
    </row>
    <row r="26" spans="1:17">
      <c r="A26" s="2">
        <v>43738</v>
      </c>
      <c r="B26" s="12">
        <v>7264.9800160733785</v>
      </c>
      <c r="C26" s="9">
        <v>3284.7259859191349</v>
      </c>
      <c r="D26" s="9">
        <v>3219.4461095958031</v>
      </c>
      <c r="E26" s="9">
        <v>316.98159515113196</v>
      </c>
      <c r="M26" s="32"/>
      <c r="N26" s="32"/>
      <c r="O26" s="32"/>
      <c r="P26" s="32"/>
      <c r="Q26" s="32"/>
    </row>
    <row r="27" spans="1:17">
      <c r="A27" s="2">
        <v>43830</v>
      </c>
      <c r="B27" s="12">
        <v>7270.4576690350341</v>
      </c>
      <c r="C27" s="9">
        <v>3334.5541349899345</v>
      </c>
      <c r="D27" s="9">
        <v>3170.1041180534294</v>
      </c>
      <c r="E27" s="9">
        <v>330.00237143360107</v>
      </c>
      <c r="M27" s="32"/>
      <c r="N27" s="32"/>
      <c r="O27" s="32"/>
      <c r="P27" s="32"/>
      <c r="Q27" s="32"/>
    </row>
    <row r="28" spans="1:17">
      <c r="A28" s="2">
        <v>43921</v>
      </c>
      <c r="B28" s="12">
        <v>7425.82260378109</v>
      </c>
      <c r="C28" s="9">
        <v>3381.662453295924</v>
      </c>
      <c r="D28" s="9">
        <v>3282.8293574419813</v>
      </c>
      <c r="E28" s="9">
        <v>322.33115405612352</v>
      </c>
      <c r="M28" s="32"/>
      <c r="N28" s="32"/>
      <c r="O28" s="32"/>
      <c r="P28" s="32"/>
      <c r="Q28" s="32"/>
    </row>
    <row r="29" spans="1:17">
      <c r="A29" s="2">
        <v>44012</v>
      </c>
      <c r="B29" s="12">
        <v>7390.0470978866506</v>
      </c>
      <c r="C29" s="9">
        <v>3404.3560276184121</v>
      </c>
      <c r="D29" s="9">
        <v>3214.2574237868334</v>
      </c>
      <c r="E29" s="9">
        <v>339.99915942986735</v>
      </c>
      <c r="H29" s="32"/>
      <c r="M29" s="32"/>
      <c r="N29" s="32"/>
      <c r="O29" s="32"/>
      <c r="P29" s="32"/>
      <c r="Q29" s="32"/>
    </row>
    <row r="30" spans="1:17">
      <c r="A30" s="2">
        <v>44104</v>
      </c>
      <c r="B30" s="12">
        <v>7413.2938367159122</v>
      </c>
      <c r="C30" s="33">
        <v>3446.6206479609382</v>
      </c>
      <c r="D30" s="33">
        <v>3185.7760818420393</v>
      </c>
      <c r="E30" s="33">
        <v>342.95955051747433</v>
      </c>
      <c r="H30" s="32"/>
      <c r="M30" s="32"/>
      <c r="N30" s="32"/>
      <c r="O30" s="32"/>
      <c r="P30" s="32"/>
      <c r="Q30" s="32"/>
    </row>
    <row r="31" spans="1:17">
      <c r="A31" s="2">
        <v>44196</v>
      </c>
      <c r="B31" s="12">
        <v>7358.9746801386882</v>
      </c>
      <c r="C31" s="33">
        <v>3485.480420159618</v>
      </c>
      <c r="D31" s="33">
        <v>3119.0044491779199</v>
      </c>
      <c r="E31" s="33">
        <v>314.44554142594615</v>
      </c>
      <c r="H31" s="32"/>
      <c r="M31" s="32"/>
      <c r="N31" s="32"/>
      <c r="O31" s="32"/>
      <c r="P31" s="32"/>
      <c r="Q31" s="32"/>
    </row>
    <row r="32" spans="1:17">
      <c r="A32" s="2">
        <v>44286</v>
      </c>
      <c r="B32" s="12">
        <v>7504.4126621032929</v>
      </c>
      <c r="C32" s="35">
        <v>3548.1185893208594</v>
      </c>
      <c r="D32" s="35">
        <v>3183.7338066239181</v>
      </c>
      <c r="E32" s="35">
        <v>320.50025018436355</v>
      </c>
      <c r="M32" s="32"/>
      <c r="N32" s="32"/>
      <c r="O32" s="32"/>
      <c r="P32" s="32"/>
      <c r="Q32" s="32"/>
    </row>
    <row r="33" spans="1:17">
      <c r="A33" s="2">
        <v>44377</v>
      </c>
      <c r="B33" s="12">
        <v>7603.1181868214535</v>
      </c>
      <c r="C33" s="35">
        <v>3603.2212452416884</v>
      </c>
      <c r="D33" s="35">
        <v>3181.8036596712227</v>
      </c>
      <c r="E33" s="35">
        <v>350.23684082434528</v>
      </c>
      <c r="M33" s="32"/>
      <c r="N33" s="32"/>
      <c r="O33" s="32"/>
      <c r="P33" s="32"/>
      <c r="Q33" s="32"/>
    </row>
  </sheetData>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3"/>
  <sheetViews>
    <sheetView workbookViewId="0">
      <selection activeCell="B1" sqref="B1"/>
    </sheetView>
  </sheetViews>
  <sheetFormatPr defaultRowHeight="15"/>
  <cols>
    <col min="1" max="1" width="10" customWidth="1"/>
    <col min="2" max="2" width="20.5703125" customWidth="1"/>
    <col min="3" max="3" width="20.28515625" customWidth="1"/>
    <col min="4" max="4" width="9.5703125" bestFit="1" customWidth="1"/>
    <col min="7" max="7" width="13.42578125" bestFit="1" customWidth="1"/>
    <col min="8" max="8" width="9.28515625" bestFit="1" customWidth="1"/>
  </cols>
  <sheetData>
    <row r="1" spans="1:15">
      <c r="A1" s="1" t="s">
        <v>0</v>
      </c>
      <c r="B1" t="s">
        <v>45</v>
      </c>
    </row>
    <row r="2" spans="1:15">
      <c r="A2" s="1" t="s">
        <v>1</v>
      </c>
      <c r="B2" t="s">
        <v>14</v>
      </c>
      <c r="G2" s="14"/>
    </row>
    <row r="3" spans="1:15">
      <c r="A3" s="1" t="s">
        <v>2</v>
      </c>
      <c r="B3" t="s">
        <v>9</v>
      </c>
      <c r="G3" s="14"/>
    </row>
    <row r="4" spans="1:15">
      <c r="A4" s="1" t="s">
        <v>3</v>
      </c>
      <c r="G4" s="14"/>
    </row>
    <row r="5" spans="1:15">
      <c r="G5" s="14"/>
    </row>
    <row r="6" spans="1:15">
      <c r="G6" s="14"/>
    </row>
    <row r="7" spans="1:15">
      <c r="A7" s="3"/>
      <c r="B7" s="5" t="s">
        <v>25</v>
      </c>
      <c r="C7" s="5" t="s">
        <v>100</v>
      </c>
      <c r="D7" s="5" t="s">
        <v>16</v>
      </c>
      <c r="G7" s="14"/>
    </row>
    <row r="8" spans="1:15">
      <c r="A8" s="2">
        <v>42094</v>
      </c>
      <c r="B8" s="12">
        <v>12.7822983524965</v>
      </c>
      <c r="C8" s="12">
        <v>11.4645306184965</v>
      </c>
      <c r="D8" s="12">
        <v>1.317767734</v>
      </c>
      <c r="G8" s="14"/>
      <c r="M8" s="32"/>
      <c r="N8" s="32"/>
      <c r="O8" s="32"/>
    </row>
    <row r="9" spans="1:15">
      <c r="A9" s="2">
        <v>42185</v>
      </c>
      <c r="B9" s="12">
        <v>13.070809786986702</v>
      </c>
      <c r="C9" s="12">
        <v>11.6075902189868</v>
      </c>
      <c r="D9" s="12">
        <v>1.4632195679999001</v>
      </c>
      <c r="G9" s="14"/>
      <c r="I9" s="32"/>
      <c r="L9" s="32"/>
      <c r="M9" s="32"/>
      <c r="N9" s="32"/>
      <c r="O9" s="32"/>
    </row>
    <row r="10" spans="1:15">
      <c r="A10" s="2">
        <v>42277</v>
      </c>
      <c r="B10" s="12">
        <v>13.954315001282698</v>
      </c>
      <c r="C10" s="12">
        <v>12.209211895760898</v>
      </c>
      <c r="D10" s="12">
        <v>1.7451031055217998</v>
      </c>
      <c r="G10" s="14"/>
      <c r="I10" s="32"/>
      <c r="L10" s="32"/>
      <c r="M10" s="32"/>
      <c r="N10" s="32"/>
      <c r="O10" s="32"/>
    </row>
    <row r="11" spans="1:15">
      <c r="A11" s="2">
        <v>42369</v>
      </c>
      <c r="B11" s="12">
        <v>13.740082967594802</v>
      </c>
      <c r="C11" s="12">
        <v>11.856978674120601</v>
      </c>
      <c r="D11" s="12">
        <v>1.8831042934741999</v>
      </c>
      <c r="G11" s="14"/>
      <c r="I11" s="32"/>
      <c r="L11" s="32"/>
      <c r="M11" s="32"/>
      <c r="N11" s="32"/>
      <c r="O11" s="32"/>
    </row>
    <row r="12" spans="1:15">
      <c r="A12" s="2">
        <v>42460</v>
      </c>
      <c r="B12" s="12">
        <v>14.439876546740999</v>
      </c>
      <c r="C12" s="12">
        <v>12.552418331880999</v>
      </c>
      <c r="D12" s="12">
        <v>1.8874582148599999</v>
      </c>
      <c r="G12" s="14"/>
      <c r="I12" s="32"/>
      <c r="L12" s="32"/>
      <c r="M12" s="32"/>
      <c r="N12" s="32"/>
      <c r="O12" s="32"/>
    </row>
    <row r="13" spans="1:15">
      <c r="A13" s="2">
        <v>42551</v>
      </c>
      <c r="B13" s="12">
        <v>15.052530691114102</v>
      </c>
      <c r="C13" s="12">
        <v>13.155168051114101</v>
      </c>
      <c r="D13" s="12">
        <v>1.8973626400000001</v>
      </c>
      <c r="G13" s="14"/>
      <c r="I13" s="32"/>
      <c r="L13" s="32"/>
      <c r="M13" s="32"/>
      <c r="N13" s="32"/>
      <c r="O13" s="32"/>
    </row>
    <row r="14" spans="1:15">
      <c r="A14" s="2">
        <v>42643</v>
      </c>
      <c r="B14" s="12">
        <v>16.508626024584601</v>
      </c>
      <c r="C14" s="12">
        <v>14.6664519669848</v>
      </c>
      <c r="D14" s="12">
        <v>1.8421740575997996</v>
      </c>
      <c r="G14" s="14"/>
      <c r="I14" s="32"/>
      <c r="L14" s="32"/>
      <c r="M14" s="32"/>
      <c r="N14" s="32"/>
      <c r="O14" s="32"/>
    </row>
    <row r="15" spans="1:15">
      <c r="A15" s="2">
        <v>42735</v>
      </c>
      <c r="B15" s="12">
        <v>17.0311482228438</v>
      </c>
      <c r="C15" s="12">
        <v>15.047437587116402</v>
      </c>
      <c r="D15" s="12">
        <v>1.9837106357274001</v>
      </c>
      <c r="G15" s="14"/>
      <c r="I15" s="32"/>
      <c r="L15" s="32"/>
      <c r="M15" s="32"/>
      <c r="N15" s="32"/>
      <c r="O15" s="32"/>
    </row>
    <row r="16" spans="1:15">
      <c r="A16" s="2">
        <v>42825</v>
      </c>
      <c r="B16" s="12">
        <v>19.237991836334899</v>
      </c>
      <c r="C16" s="12">
        <v>17.0414797082714</v>
      </c>
      <c r="D16" s="12">
        <v>2.1965121280635</v>
      </c>
      <c r="G16" s="14"/>
      <c r="I16" s="32"/>
      <c r="L16" s="32"/>
      <c r="M16" s="32"/>
      <c r="N16" s="32"/>
      <c r="O16" s="32"/>
    </row>
    <row r="17" spans="1:15">
      <c r="A17" s="2">
        <v>42916</v>
      </c>
      <c r="B17" s="12">
        <v>19.660131057065101</v>
      </c>
      <c r="C17" s="12">
        <v>17.5824256516254</v>
      </c>
      <c r="D17" s="12">
        <v>2.0777054054396999</v>
      </c>
      <c r="G17" s="14"/>
      <c r="I17" s="32"/>
      <c r="L17" s="32"/>
      <c r="M17" s="32"/>
      <c r="N17" s="32"/>
      <c r="O17" s="32"/>
    </row>
    <row r="18" spans="1:15">
      <c r="A18" s="2">
        <v>43008</v>
      </c>
      <c r="B18" s="12">
        <v>20.5325244540537</v>
      </c>
      <c r="C18" s="12">
        <v>18.276786817723899</v>
      </c>
      <c r="D18" s="12">
        <v>2.2557376363298003</v>
      </c>
      <c r="G18" s="14"/>
      <c r="I18" s="32"/>
      <c r="L18" s="32"/>
      <c r="M18" s="32"/>
      <c r="N18" s="32"/>
      <c r="O18" s="32"/>
    </row>
    <row r="19" spans="1:15">
      <c r="A19" s="2">
        <v>43100</v>
      </c>
      <c r="B19" s="12">
        <v>22.408259134077994</v>
      </c>
      <c r="C19" s="12">
        <v>18.960255829908196</v>
      </c>
      <c r="D19" s="12">
        <v>3.4480033041697999</v>
      </c>
      <c r="G19" s="14"/>
      <c r="I19" s="32"/>
      <c r="L19" s="32"/>
      <c r="M19" s="32"/>
      <c r="N19" s="32"/>
      <c r="O19" s="32"/>
    </row>
    <row r="20" spans="1:15">
      <c r="A20" s="2">
        <v>43190</v>
      </c>
      <c r="B20" s="12">
        <v>22.323713465039202</v>
      </c>
      <c r="C20" s="12">
        <v>20.365523738389399</v>
      </c>
      <c r="D20" s="12">
        <v>1.9581897266498001</v>
      </c>
      <c r="G20" s="14"/>
      <c r="I20" s="32"/>
      <c r="L20" s="32"/>
      <c r="M20" s="32"/>
      <c r="N20" s="32"/>
      <c r="O20" s="32"/>
    </row>
    <row r="21" spans="1:15">
      <c r="A21" s="2">
        <v>43281</v>
      </c>
      <c r="B21" s="12">
        <v>23.553787826574698</v>
      </c>
      <c r="C21" s="12">
        <v>21.3808560340958</v>
      </c>
      <c r="D21" s="12">
        <v>2.1729317924789</v>
      </c>
      <c r="G21" s="14"/>
      <c r="I21" s="32"/>
      <c r="L21" s="32"/>
      <c r="M21" s="32"/>
      <c r="N21" s="32"/>
      <c r="O21" s="32"/>
    </row>
    <row r="22" spans="1:15">
      <c r="A22" s="2">
        <v>43373</v>
      </c>
      <c r="B22" s="12">
        <v>24.139703575008703</v>
      </c>
      <c r="C22" s="12">
        <v>22.093705489419701</v>
      </c>
      <c r="D22" s="12">
        <v>2.0459980855890003</v>
      </c>
      <c r="G22" s="14"/>
      <c r="I22" s="32"/>
      <c r="L22" s="32"/>
      <c r="M22" s="32"/>
      <c r="N22" s="32"/>
      <c r="O22" s="32"/>
    </row>
    <row r="23" spans="1:15">
      <c r="A23" s="2">
        <v>43465</v>
      </c>
      <c r="B23" s="12">
        <v>23.824317810175099</v>
      </c>
      <c r="C23" s="12">
        <v>21.922581673277101</v>
      </c>
      <c r="D23" s="12">
        <v>1.9017361368979997</v>
      </c>
      <c r="G23" s="14"/>
      <c r="I23" s="32"/>
      <c r="L23" s="32"/>
      <c r="M23" s="32"/>
      <c r="N23" s="32"/>
      <c r="O23" s="32"/>
    </row>
    <row r="24" spans="1:15">
      <c r="A24" s="2">
        <v>43555</v>
      </c>
      <c r="B24" s="12">
        <v>25.210920334797901</v>
      </c>
      <c r="C24" s="12">
        <v>23.058413925123901</v>
      </c>
      <c r="D24" s="12">
        <v>2.1525064096739999</v>
      </c>
      <c r="G24" s="12"/>
      <c r="H24" s="12"/>
      <c r="I24" s="32"/>
      <c r="L24" s="32"/>
      <c r="M24" s="32"/>
      <c r="N24" s="32"/>
      <c r="O24" s="32"/>
    </row>
    <row r="25" spans="1:15">
      <c r="A25" s="2">
        <v>43646</v>
      </c>
      <c r="B25" s="12">
        <v>25.6007414651591</v>
      </c>
      <c r="C25" s="12">
        <v>23.468920716534402</v>
      </c>
      <c r="D25" s="12">
        <v>2.1318207486247003</v>
      </c>
      <c r="G25" s="12"/>
      <c r="H25" s="12"/>
      <c r="I25" s="32"/>
      <c r="L25" s="32"/>
      <c r="M25" s="32"/>
      <c r="N25" s="32"/>
      <c r="O25" s="32"/>
    </row>
    <row r="26" spans="1:15">
      <c r="A26" s="2">
        <v>43738</v>
      </c>
      <c r="B26" s="12">
        <v>27.170952497063496</v>
      </c>
      <c r="C26" s="9">
        <v>24.722542717377696</v>
      </c>
      <c r="D26" s="9">
        <v>2.4484097796857998</v>
      </c>
      <c r="G26" s="12"/>
      <c r="H26" s="12"/>
      <c r="I26" s="32"/>
      <c r="L26" s="32"/>
      <c r="M26" s="32"/>
      <c r="N26" s="32"/>
      <c r="O26" s="32"/>
    </row>
    <row r="27" spans="1:15">
      <c r="A27" s="2">
        <v>43830</v>
      </c>
      <c r="B27" s="12">
        <v>28.186372687296302</v>
      </c>
      <c r="C27" s="9">
        <v>25.486604945661504</v>
      </c>
      <c r="D27" s="9">
        <v>2.6997677416347998</v>
      </c>
      <c r="G27" s="12"/>
      <c r="H27" s="12"/>
      <c r="I27" s="32"/>
      <c r="L27" s="32"/>
      <c r="M27" s="32"/>
      <c r="N27" s="32"/>
      <c r="O27" s="32"/>
    </row>
    <row r="28" spans="1:15">
      <c r="A28" s="2">
        <v>43921</v>
      </c>
      <c r="B28" s="12">
        <v>29.354960866029796</v>
      </c>
      <c r="C28" s="9">
        <v>26.779949534411795</v>
      </c>
      <c r="D28" s="9">
        <v>2.5750113316180001</v>
      </c>
      <c r="I28" s="32"/>
      <c r="L28" s="32"/>
      <c r="M28" s="32"/>
      <c r="N28" s="32"/>
      <c r="O28" s="32"/>
    </row>
    <row r="29" spans="1:15">
      <c r="A29" s="2">
        <v>44012</v>
      </c>
      <c r="B29" s="12">
        <v>31.927156714083601</v>
      </c>
      <c r="C29" s="9">
        <v>29.134474451978704</v>
      </c>
      <c r="D29" s="9">
        <v>2.7926822621049006</v>
      </c>
      <c r="G29" s="12"/>
      <c r="H29" s="12"/>
      <c r="I29" s="32"/>
      <c r="L29" s="32"/>
      <c r="M29" s="32"/>
      <c r="N29" s="32"/>
      <c r="O29" s="32"/>
    </row>
    <row r="30" spans="1:15">
      <c r="A30" s="2">
        <v>44104</v>
      </c>
      <c r="B30" s="12">
        <v>38.5147324191717</v>
      </c>
      <c r="C30" s="33">
        <v>34.299174007124904</v>
      </c>
      <c r="D30" s="33">
        <v>4.2155584120467999</v>
      </c>
      <c r="G30" s="32"/>
      <c r="H30" s="32"/>
      <c r="I30" s="32"/>
      <c r="L30" s="32"/>
      <c r="M30" s="32"/>
      <c r="N30" s="32"/>
      <c r="O30" s="32"/>
    </row>
    <row r="31" spans="1:15">
      <c r="A31" s="2">
        <v>44196</v>
      </c>
      <c r="B31" s="12">
        <v>34.943540270094694</v>
      </c>
      <c r="C31" s="33">
        <v>31.862370038104999</v>
      </c>
      <c r="D31" s="33">
        <v>3.0811702319897005</v>
      </c>
      <c r="F31" s="32"/>
      <c r="G31" s="32"/>
      <c r="H31" s="32"/>
      <c r="I31" s="32"/>
      <c r="L31" s="32"/>
      <c r="M31" s="32"/>
      <c r="N31" s="32"/>
      <c r="O31" s="32"/>
    </row>
    <row r="32" spans="1:15">
      <c r="A32" s="2">
        <v>44286</v>
      </c>
      <c r="B32" s="12">
        <v>38.252221932657797</v>
      </c>
      <c r="C32" s="35">
        <v>34.672735541195898</v>
      </c>
      <c r="D32" s="35">
        <v>3.5794863914619004</v>
      </c>
      <c r="I32" s="32"/>
      <c r="L32" s="32"/>
      <c r="M32" s="32"/>
      <c r="N32" s="32"/>
      <c r="O32" s="32"/>
    </row>
    <row r="33" spans="1:15">
      <c r="A33" s="2">
        <v>44377</v>
      </c>
      <c r="B33" s="12">
        <v>47.52113064226959</v>
      </c>
      <c r="C33" s="35">
        <v>41.669469895159899</v>
      </c>
      <c r="D33" s="35">
        <v>5.8516607471096993</v>
      </c>
      <c r="I33" s="32"/>
      <c r="L33" s="32"/>
      <c r="M33" s="32"/>
      <c r="N33" s="32"/>
      <c r="O33" s="32"/>
    </row>
  </sheetData>
  <pageMargins left="0.7" right="0.7" top="0.75" bottom="0.75" header="0.3" footer="0.3"/>
  <pageSetup paperSize="9"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33"/>
  <sheetViews>
    <sheetView workbookViewId="0"/>
  </sheetViews>
  <sheetFormatPr defaultRowHeight="15"/>
  <cols>
    <col min="1" max="1" width="10" customWidth="1"/>
    <col min="2" max="2" width="20.5703125" customWidth="1"/>
    <col min="3" max="3" width="10.5703125" bestFit="1" customWidth="1"/>
  </cols>
  <sheetData>
    <row r="1" spans="1:29">
      <c r="A1" s="1" t="s">
        <v>0</v>
      </c>
      <c r="B1" t="s">
        <v>44</v>
      </c>
    </row>
    <row r="2" spans="1:29">
      <c r="A2" s="1" t="s">
        <v>1</v>
      </c>
      <c r="B2" t="s">
        <v>4</v>
      </c>
    </row>
    <row r="3" spans="1:29">
      <c r="A3" s="1" t="s">
        <v>2</v>
      </c>
      <c r="B3" t="s">
        <v>9</v>
      </c>
    </row>
    <row r="4" spans="1:29">
      <c r="A4" s="1" t="s">
        <v>3</v>
      </c>
      <c r="B4" t="s">
        <v>77</v>
      </c>
    </row>
    <row r="7" spans="1:29">
      <c r="A7" s="3"/>
      <c r="B7" s="5" t="s">
        <v>28</v>
      </c>
      <c r="C7" s="5" t="s">
        <v>31</v>
      </c>
    </row>
    <row r="8" spans="1:29">
      <c r="A8" s="2">
        <v>42094</v>
      </c>
      <c r="B8" s="9">
        <v>28.4100846608282</v>
      </c>
      <c r="C8" s="9">
        <v>22.126086040062226</v>
      </c>
      <c r="E8" s="33"/>
    </row>
    <row r="9" spans="1:29">
      <c r="A9" s="2">
        <v>42185</v>
      </c>
      <c r="B9" s="33">
        <v>22.086226505319058</v>
      </c>
      <c r="C9" s="33">
        <v>21.931132239275144</v>
      </c>
      <c r="E9" s="33"/>
    </row>
    <row r="10" spans="1:29">
      <c r="A10" s="2">
        <v>42277</v>
      </c>
      <c r="B10" s="33">
        <v>19.713169780818966</v>
      </c>
      <c r="C10" s="33">
        <v>22.623046756935207</v>
      </c>
      <c r="E10" s="33"/>
      <c r="G10" s="32"/>
      <c r="H10" s="32"/>
      <c r="I10" s="32"/>
      <c r="J10" s="32"/>
      <c r="K10" s="32"/>
      <c r="L10" s="32"/>
      <c r="M10" s="32"/>
      <c r="N10" s="32"/>
      <c r="O10" s="32"/>
      <c r="P10" s="32"/>
      <c r="Q10" s="32"/>
      <c r="R10" s="32"/>
      <c r="S10" s="32"/>
      <c r="T10" s="32"/>
      <c r="U10" s="32"/>
      <c r="V10" s="32"/>
      <c r="W10" s="32"/>
      <c r="X10" s="32"/>
      <c r="Y10" s="32"/>
      <c r="Z10" s="32"/>
      <c r="AA10" s="32"/>
    </row>
    <row r="11" spans="1:29">
      <c r="A11" s="2">
        <v>42369</v>
      </c>
      <c r="B11" s="33">
        <v>6.6889777218406845</v>
      </c>
      <c r="C11" s="33">
        <v>18.398645020669409</v>
      </c>
      <c r="E11" s="33"/>
    </row>
    <row r="12" spans="1:29">
      <c r="A12" s="2">
        <v>42460</v>
      </c>
      <c r="B12" s="33">
        <v>31.563747958026578</v>
      </c>
      <c r="C12" s="33">
        <v>20.013030491501322</v>
      </c>
      <c r="E12" s="33"/>
      <c r="G12" s="32"/>
      <c r="H12" s="32"/>
      <c r="I12" s="32"/>
      <c r="J12" s="32"/>
      <c r="K12" s="32"/>
      <c r="L12" s="32"/>
      <c r="M12" s="32"/>
      <c r="N12" s="32"/>
      <c r="O12" s="32"/>
      <c r="P12" s="32"/>
      <c r="Q12" s="32"/>
      <c r="R12" s="32"/>
      <c r="S12" s="32"/>
      <c r="T12" s="32"/>
      <c r="U12" s="32"/>
      <c r="V12" s="32"/>
      <c r="W12" s="32"/>
      <c r="X12" s="32"/>
      <c r="Y12" s="32"/>
      <c r="Z12" s="32"/>
      <c r="AA12" s="32"/>
      <c r="AB12" s="32"/>
      <c r="AC12" s="32"/>
    </row>
    <row r="13" spans="1:29">
      <c r="A13" s="2">
        <v>42551</v>
      </c>
      <c r="B13" s="33">
        <v>15.927277216124173</v>
      </c>
      <c r="C13" s="33">
        <v>18.473293169202599</v>
      </c>
      <c r="E13" s="33"/>
    </row>
    <row r="14" spans="1:29">
      <c r="A14" s="2">
        <v>42643</v>
      </c>
      <c r="B14" s="33">
        <v>15.727859125795462</v>
      </c>
      <c r="C14" s="33">
        <v>17.476965505446724</v>
      </c>
      <c r="E14" s="33"/>
    </row>
    <row r="15" spans="1:29">
      <c r="A15" s="2">
        <v>42735</v>
      </c>
      <c r="B15" s="33">
        <v>2.6035984267735057</v>
      </c>
      <c r="C15" s="33">
        <v>16.455620681679928</v>
      </c>
      <c r="E15" s="33"/>
    </row>
    <row r="16" spans="1:29">
      <c r="A16" s="2">
        <v>42825</v>
      </c>
      <c r="B16" s="33">
        <v>35.330503664434602</v>
      </c>
      <c r="C16" s="33">
        <v>17.397309608281937</v>
      </c>
      <c r="E16" s="33"/>
    </row>
    <row r="17" spans="1:5">
      <c r="A17" s="2">
        <v>42916</v>
      </c>
      <c r="B17" s="33">
        <v>17.889572357111145</v>
      </c>
      <c r="C17" s="33">
        <v>17.887883393528682</v>
      </c>
      <c r="E17" s="33"/>
    </row>
    <row r="18" spans="1:5">
      <c r="A18" s="2">
        <v>43008</v>
      </c>
      <c r="B18" s="33">
        <v>17.23610424514823</v>
      </c>
      <c r="C18" s="33">
        <v>18.26494467336687</v>
      </c>
      <c r="E18" s="33"/>
    </row>
    <row r="19" spans="1:5">
      <c r="A19" s="2">
        <v>43100</v>
      </c>
      <c r="B19" s="33">
        <v>10.634433479148818</v>
      </c>
      <c r="C19" s="33">
        <v>20.272653436460701</v>
      </c>
      <c r="E19" s="33"/>
    </row>
    <row r="20" spans="1:5">
      <c r="A20" s="2">
        <v>43190</v>
      </c>
      <c r="B20" s="33">
        <v>31.546566672965387</v>
      </c>
      <c r="C20" s="33">
        <v>19.326669188593396</v>
      </c>
      <c r="E20" s="33"/>
    </row>
    <row r="21" spans="1:5">
      <c r="A21" s="2">
        <v>43281</v>
      </c>
      <c r="B21" s="33">
        <v>16.162592346129269</v>
      </c>
      <c r="C21" s="33">
        <v>18.894924185847923</v>
      </c>
      <c r="E21" s="33"/>
    </row>
    <row r="22" spans="1:5">
      <c r="A22" s="2">
        <v>43373</v>
      </c>
      <c r="B22" s="33">
        <v>15.292662836915202</v>
      </c>
      <c r="C22" s="33">
        <v>18.40906383378967</v>
      </c>
      <c r="E22" s="33"/>
    </row>
    <row r="23" spans="1:5">
      <c r="A23" s="2">
        <v>43465</v>
      </c>
      <c r="B23" s="33">
        <v>4.8139137734055257</v>
      </c>
      <c r="C23" s="33">
        <v>16.953933907353846</v>
      </c>
      <c r="E23" s="33"/>
    </row>
    <row r="24" spans="1:5">
      <c r="A24" s="2">
        <v>43555</v>
      </c>
      <c r="B24" s="33">
        <v>24.387848478227841</v>
      </c>
      <c r="C24" s="33">
        <v>15.16425435866946</v>
      </c>
      <c r="E24" s="33"/>
    </row>
    <row r="25" spans="1:5">
      <c r="A25" s="2">
        <v>43646</v>
      </c>
      <c r="B25" s="33">
        <v>9.8763202864184212</v>
      </c>
      <c r="C25" s="33">
        <v>13.592686343741747</v>
      </c>
      <c r="E25" s="33"/>
    </row>
    <row r="26" spans="1:5">
      <c r="A26" s="2">
        <v>43738</v>
      </c>
      <c r="B26" s="33">
        <v>12.722056218710708</v>
      </c>
      <c r="C26" s="33">
        <v>12.950034689190627</v>
      </c>
      <c r="E26" s="33"/>
    </row>
    <row r="27" spans="1:5">
      <c r="A27" s="2">
        <v>43830</v>
      </c>
      <c r="B27" s="33">
        <v>3.4381924280390059</v>
      </c>
      <c r="C27" s="33">
        <v>12.606104352848996</v>
      </c>
      <c r="E27" s="33"/>
    </row>
    <row r="28" spans="1:5">
      <c r="A28" s="2">
        <v>43921</v>
      </c>
      <c r="B28" s="33">
        <v>22.913583299950378</v>
      </c>
      <c r="C28" s="33">
        <v>12.237538058279629</v>
      </c>
      <c r="E28" s="33"/>
    </row>
    <row r="29" spans="1:5">
      <c r="A29" s="2">
        <v>44012</v>
      </c>
      <c r="B29" s="33">
        <v>15.817080158080687</v>
      </c>
      <c r="C29" s="33">
        <v>13.722728026195197</v>
      </c>
      <c r="E29" s="33"/>
    </row>
    <row r="30" spans="1:5">
      <c r="A30" s="2">
        <v>44104</v>
      </c>
      <c r="B30" s="33">
        <v>14.644713109618609</v>
      </c>
      <c r="C30" s="33">
        <v>14.203392248922169</v>
      </c>
    </row>
    <row r="31" spans="1:5">
      <c r="A31" s="2">
        <v>44196</v>
      </c>
      <c r="B31" s="33">
        <v>2.7739418214297467</v>
      </c>
      <c r="C31" s="33">
        <v>14.037329597269856</v>
      </c>
    </row>
    <row r="32" spans="1:5">
      <c r="A32" s="2">
        <v>44286</v>
      </c>
      <c r="B32" s="35">
        <f>0.218376509803906*100</f>
        <v>21.837650980390599</v>
      </c>
      <c r="C32" s="35">
        <f>0.137642357730994*100</f>
        <v>13.764235773099401</v>
      </c>
    </row>
    <row r="33" spans="1:3">
      <c r="A33" s="2">
        <v>44377</v>
      </c>
      <c r="B33" s="35">
        <f>0.170751225380026*100</f>
        <v>17.075122538002599</v>
      </c>
      <c r="C33" s="35">
        <f>0.140787463680799*100</f>
        <v>14.0787463680799</v>
      </c>
    </row>
  </sheetData>
  <pageMargins left="0.7" right="0.7" top="0.75" bottom="0.75" header="0.3" footer="0.3"/>
  <pageSetup paperSize="9"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3"/>
  <sheetViews>
    <sheetView workbookViewId="0">
      <selection activeCell="B1" sqref="B1"/>
    </sheetView>
  </sheetViews>
  <sheetFormatPr defaultRowHeight="15"/>
  <cols>
    <col min="1" max="1" width="10" customWidth="1"/>
    <col min="2" max="2" width="20.5703125" customWidth="1"/>
    <col min="3" max="3" width="20.28515625" customWidth="1"/>
    <col min="4" max="4" width="10.5703125" bestFit="1" customWidth="1"/>
  </cols>
  <sheetData>
    <row r="1" spans="1:13">
      <c r="A1" s="1" t="s">
        <v>0</v>
      </c>
      <c r="B1" t="s">
        <v>43</v>
      </c>
    </row>
    <row r="2" spans="1:13">
      <c r="A2" s="1" t="s">
        <v>1</v>
      </c>
      <c r="B2" t="s">
        <v>14</v>
      </c>
    </row>
    <row r="3" spans="1:13">
      <c r="A3" s="1" t="s">
        <v>2</v>
      </c>
      <c r="B3" t="s">
        <v>9</v>
      </c>
    </row>
    <row r="4" spans="1:13">
      <c r="A4" s="1" t="s">
        <v>3</v>
      </c>
    </row>
    <row r="7" spans="1:13">
      <c r="A7" s="3"/>
      <c r="B7" s="5" t="s">
        <v>25</v>
      </c>
      <c r="C7" s="5" t="s">
        <v>16</v>
      </c>
      <c r="D7" s="5" t="s">
        <v>104</v>
      </c>
    </row>
    <row r="8" spans="1:13">
      <c r="A8" s="2">
        <v>42094</v>
      </c>
      <c r="B8" s="9">
        <v>23.160014695091597</v>
      </c>
      <c r="C8" s="9">
        <v>9.6205383021771009</v>
      </c>
      <c r="D8" s="9">
        <v>2.4505616317339998</v>
      </c>
      <c r="L8" s="32"/>
      <c r="M8" s="32"/>
    </row>
    <row r="9" spans="1:13">
      <c r="A9" s="2">
        <v>42185</v>
      </c>
      <c r="B9" s="9">
        <v>23.544834742993402</v>
      </c>
      <c r="C9" s="9">
        <v>9.6360108147401995</v>
      </c>
      <c r="D9" s="9">
        <v>2.5669235166647004</v>
      </c>
      <c r="K9" s="32"/>
      <c r="L9" s="32"/>
      <c r="M9" s="32"/>
    </row>
    <row r="10" spans="1:13">
      <c r="A10" s="2">
        <v>42277</v>
      </c>
      <c r="B10" s="9">
        <v>23.180971676965697</v>
      </c>
      <c r="C10" s="9">
        <v>9.2645479670996007</v>
      </c>
      <c r="D10" s="9">
        <v>2.3695448190345996</v>
      </c>
      <c r="K10" s="32"/>
      <c r="L10" s="32"/>
      <c r="M10" s="32"/>
    </row>
    <row r="11" spans="1:13">
      <c r="A11" s="2">
        <v>42369</v>
      </c>
      <c r="B11" s="9">
        <v>24.7450879090906</v>
      </c>
      <c r="C11" s="9">
        <v>9.7900354110885015</v>
      </c>
      <c r="D11" s="9">
        <v>2.4294491070019997</v>
      </c>
      <c r="K11" s="32"/>
      <c r="L11" s="32"/>
      <c r="M11" s="32"/>
    </row>
    <row r="12" spans="1:13">
      <c r="A12" s="2">
        <v>42460</v>
      </c>
      <c r="B12" s="9">
        <v>24.828425851165701</v>
      </c>
      <c r="C12" s="9">
        <v>9.7293777813570994</v>
      </c>
      <c r="D12" s="9">
        <v>2.2329189498086</v>
      </c>
      <c r="K12" s="32"/>
      <c r="L12" s="32"/>
      <c r="M12" s="32"/>
    </row>
    <row r="13" spans="1:13">
      <c r="A13" s="2">
        <v>42551</v>
      </c>
      <c r="B13" s="9">
        <v>26.109814071442496</v>
      </c>
      <c r="C13" s="9">
        <v>10.267621862824699</v>
      </c>
      <c r="D13" s="9">
        <v>2.4209976286177</v>
      </c>
      <c r="K13" s="32"/>
      <c r="L13" s="32"/>
      <c r="M13" s="32"/>
    </row>
    <row r="14" spans="1:13">
      <c r="A14" s="2">
        <v>42643</v>
      </c>
      <c r="B14" s="9">
        <v>26.245115965650601</v>
      </c>
      <c r="C14" s="9">
        <v>10.1453489806607</v>
      </c>
      <c r="D14" s="9">
        <v>2.3595879789060001</v>
      </c>
      <c r="K14" s="32"/>
      <c r="L14" s="32"/>
      <c r="M14" s="32"/>
    </row>
    <row r="15" spans="1:13">
      <c r="A15" s="2">
        <v>42735</v>
      </c>
      <c r="B15" s="9">
        <v>27.260006504505402</v>
      </c>
      <c r="C15" s="9">
        <v>10.463233473282699</v>
      </c>
      <c r="D15" s="9">
        <v>2.4302116255027002</v>
      </c>
      <c r="K15" s="32"/>
      <c r="L15" s="32"/>
      <c r="M15" s="32"/>
    </row>
    <row r="16" spans="1:13">
      <c r="A16" s="2">
        <v>42825</v>
      </c>
      <c r="B16" s="9">
        <v>27.712792703548402</v>
      </c>
      <c r="C16" s="9">
        <v>10.5732854710065</v>
      </c>
      <c r="D16" s="9">
        <v>2.3992453485723</v>
      </c>
      <c r="K16" s="32"/>
      <c r="L16" s="32"/>
      <c r="M16" s="32"/>
    </row>
    <row r="17" spans="1:13">
      <c r="A17" s="2">
        <v>42916</v>
      </c>
      <c r="B17" s="9">
        <v>28.103386094733999</v>
      </c>
      <c r="C17" s="9">
        <v>10.500265451420399</v>
      </c>
      <c r="D17" s="9">
        <v>2.4846063039235</v>
      </c>
      <c r="K17" s="32"/>
      <c r="L17" s="32"/>
      <c r="M17" s="32"/>
    </row>
    <row r="18" spans="1:13">
      <c r="A18" s="2">
        <v>43008</v>
      </c>
      <c r="B18" s="9">
        <v>28.083533531015998</v>
      </c>
      <c r="C18" s="9">
        <v>10.333446736662102</v>
      </c>
      <c r="D18" s="9">
        <v>2.4723651879478998</v>
      </c>
      <c r="K18" s="32"/>
      <c r="L18" s="32"/>
      <c r="M18" s="32"/>
    </row>
    <row r="19" spans="1:13">
      <c r="A19" s="2">
        <v>43100</v>
      </c>
      <c r="B19" s="9">
        <v>29.744675715888</v>
      </c>
      <c r="C19" s="9">
        <v>11.817104182683201</v>
      </c>
      <c r="D19" s="9">
        <v>2.4942052203923</v>
      </c>
      <c r="K19" s="32"/>
      <c r="L19" s="32"/>
      <c r="M19" s="32"/>
    </row>
    <row r="20" spans="1:13">
      <c r="A20" s="2">
        <v>43190</v>
      </c>
      <c r="B20" s="9">
        <v>30.157410705173401</v>
      </c>
      <c r="C20" s="9">
        <v>12.845628774371301</v>
      </c>
      <c r="D20" s="9">
        <v>2.5013458103719</v>
      </c>
      <c r="K20" s="32"/>
      <c r="L20" s="32"/>
      <c r="M20" s="32"/>
    </row>
    <row r="21" spans="1:13">
      <c r="A21" s="2">
        <v>43281</v>
      </c>
      <c r="B21" s="9">
        <v>30.627826576998199</v>
      </c>
      <c r="C21" s="9">
        <v>12.928792847464297</v>
      </c>
      <c r="D21" s="9">
        <v>2.5779985716039002</v>
      </c>
      <c r="K21" s="32"/>
      <c r="L21" s="32"/>
      <c r="M21" s="32"/>
    </row>
    <row r="22" spans="1:13">
      <c r="A22" s="2">
        <v>43373</v>
      </c>
      <c r="B22" s="9">
        <v>30.929525746338804</v>
      </c>
      <c r="C22" s="9">
        <v>12.931010972129002</v>
      </c>
      <c r="D22" s="9">
        <v>2.5916141553298</v>
      </c>
      <c r="K22" s="32"/>
      <c r="L22" s="32"/>
      <c r="M22" s="32"/>
    </row>
    <row r="23" spans="1:13">
      <c r="A23" s="2">
        <v>43465</v>
      </c>
      <c r="B23" s="9">
        <v>31.502980610909201</v>
      </c>
      <c r="C23" s="9">
        <v>13.150282793310399</v>
      </c>
      <c r="D23" s="9">
        <v>2.5909579576490001</v>
      </c>
      <c r="K23" s="32"/>
      <c r="L23" s="32"/>
      <c r="M23" s="32"/>
    </row>
    <row r="24" spans="1:13">
      <c r="A24" s="2">
        <v>43555</v>
      </c>
      <c r="B24" s="9">
        <v>31.482340284914599</v>
      </c>
      <c r="C24" s="9">
        <v>13.2956057325882</v>
      </c>
      <c r="D24" s="9">
        <v>2.4603778965563001</v>
      </c>
      <c r="K24" s="32"/>
      <c r="L24" s="32"/>
      <c r="M24" s="32"/>
    </row>
    <row r="25" spans="1:13">
      <c r="A25" s="2">
        <v>43646</v>
      </c>
      <c r="B25" s="9">
        <v>31.738408881046997</v>
      </c>
      <c r="C25" s="9">
        <v>13.725275006129301</v>
      </c>
      <c r="D25" s="9">
        <v>2.5963158696074999</v>
      </c>
      <c r="K25" s="32"/>
      <c r="L25" s="32"/>
      <c r="M25" s="32"/>
    </row>
    <row r="26" spans="1:13">
      <c r="A26" s="2">
        <v>43738</v>
      </c>
      <c r="B26" s="9">
        <v>31.670096824943602</v>
      </c>
      <c r="C26" s="9">
        <v>13.823072063480298</v>
      </c>
      <c r="D26" s="9">
        <v>2.5368020635331998</v>
      </c>
      <c r="K26" s="32"/>
      <c r="L26" s="32"/>
      <c r="M26" s="32"/>
    </row>
    <row r="27" spans="1:13">
      <c r="A27" s="2">
        <v>43830</v>
      </c>
      <c r="B27" s="9">
        <v>31.948480960178902</v>
      </c>
      <c r="C27" s="9">
        <v>14.234829028779801</v>
      </c>
      <c r="D27" s="9">
        <v>2.6114231997593</v>
      </c>
      <c r="K27" s="32"/>
      <c r="L27" s="32"/>
      <c r="M27" s="32"/>
    </row>
    <row r="28" spans="1:13">
      <c r="A28" s="2">
        <v>43921</v>
      </c>
      <c r="B28" s="9">
        <v>31.263921530983602</v>
      </c>
      <c r="C28" s="9">
        <v>13.714648604795601</v>
      </c>
      <c r="D28" s="9">
        <v>2.515155787821</v>
      </c>
      <c r="K28" s="32"/>
      <c r="L28" s="32"/>
      <c r="M28" s="32"/>
    </row>
    <row r="29" spans="1:13">
      <c r="A29" s="2">
        <v>44012</v>
      </c>
      <c r="B29" s="9">
        <v>31.149526997597398</v>
      </c>
      <c r="C29" s="9">
        <v>13.6102811156108</v>
      </c>
      <c r="D29" s="9">
        <v>2.5017732985042005</v>
      </c>
      <c r="K29" s="32"/>
      <c r="L29" s="32"/>
      <c r="M29" s="32"/>
    </row>
    <row r="30" spans="1:13">
      <c r="A30" s="2">
        <v>44104</v>
      </c>
      <c r="B30" s="33">
        <v>31.1092807511986</v>
      </c>
      <c r="C30" s="33">
        <v>13.505214434909101</v>
      </c>
      <c r="D30" s="33">
        <v>2.5019239329393002</v>
      </c>
      <c r="G30" s="32"/>
      <c r="H30" s="32"/>
      <c r="K30" s="32"/>
      <c r="L30" s="32"/>
      <c r="M30" s="32"/>
    </row>
    <row r="31" spans="1:13">
      <c r="A31" s="2">
        <v>44196</v>
      </c>
      <c r="B31" s="33">
        <v>30.748802325239801</v>
      </c>
      <c r="C31" s="33">
        <v>13.469203684299599</v>
      </c>
      <c r="D31" s="33">
        <v>2.2593213051098999</v>
      </c>
      <c r="F31" s="32"/>
      <c r="G31" s="32"/>
      <c r="H31" s="32"/>
      <c r="K31" s="32"/>
      <c r="L31" s="32"/>
      <c r="M31" s="32"/>
    </row>
    <row r="32" spans="1:13">
      <c r="A32" s="2">
        <v>44286</v>
      </c>
      <c r="B32" s="35">
        <v>30.598751002529202</v>
      </c>
      <c r="C32" s="35">
        <v>13.542246506081002</v>
      </c>
      <c r="D32" s="35">
        <v>2.3183013431679003</v>
      </c>
      <c r="K32" s="32"/>
      <c r="L32" s="32"/>
      <c r="M32" s="32"/>
    </row>
    <row r="33" spans="1:13">
      <c r="A33" s="2">
        <v>44377</v>
      </c>
      <c r="B33" s="35">
        <v>31.805559698425405</v>
      </c>
      <c r="C33" s="35">
        <v>14.442841237307201</v>
      </c>
      <c r="D33" s="35">
        <v>2.4390957223383998</v>
      </c>
      <c r="K33" s="32"/>
      <c r="L33" s="32"/>
      <c r="M33" s="32"/>
    </row>
  </sheetData>
  <pageMargins left="0.7" right="0.7" top="0.75" bottom="0.75" header="0.3" footer="0.3"/>
  <pageSetup paperSize="9"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3"/>
  <sheetViews>
    <sheetView workbookViewId="0">
      <selection activeCell="B1" sqref="B1"/>
    </sheetView>
  </sheetViews>
  <sheetFormatPr defaultRowHeight="15"/>
  <cols>
    <col min="1" max="1" width="10" customWidth="1"/>
    <col min="2" max="2" width="20.5703125" customWidth="1"/>
    <col min="3" max="4" width="20.28515625" customWidth="1"/>
  </cols>
  <sheetData>
    <row r="1" spans="1:5">
      <c r="A1" s="1" t="s">
        <v>0</v>
      </c>
      <c r="B1" t="s">
        <v>42</v>
      </c>
    </row>
    <row r="2" spans="1:5">
      <c r="A2" s="1" t="s">
        <v>1</v>
      </c>
      <c r="B2" t="s">
        <v>4</v>
      </c>
    </row>
    <row r="3" spans="1:5">
      <c r="A3" s="1" t="s">
        <v>2</v>
      </c>
      <c r="B3" t="s">
        <v>9</v>
      </c>
    </row>
    <row r="4" spans="1:5">
      <c r="A4" s="1" t="s">
        <v>3</v>
      </c>
      <c r="B4" t="s">
        <v>72</v>
      </c>
    </row>
    <row r="6" spans="1:5">
      <c r="D6" s="10"/>
      <c r="E6" s="10"/>
    </row>
    <row r="7" spans="1:5">
      <c r="A7" s="3"/>
      <c r="B7" s="5" t="s">
        <v>21</v>
      </c>
      <c r="C7" s="5" t="s">
        <v>22</v>
      </c>
      <c r="D7" s="11"/>
      <c r="E7" s="11"/>
    </row>
    <row r="8" spans="1:5">
      <c r="A8" s="2">
        <v>42094</v>
      </c>
      <c r="B8" s="26">
        <v>2.8391318737859552</v>
      </c>
      <c r="C8" s="26">
        <v>0.41457258874273534</v>
      </c>
    </row>
    <row r="9" spans="1:5">
      <c r="A9" s="2">
        <v>42185</v>
      </c>
      <c r="B9" s="26">
        <v>2.195259499045215</v>
      </c>
      <c r="C9" s="26">
        <v>0.37652396470537464</v>
      </c>
    </row>
    <row r="10" spans="1:5">
      <c r="A10" s="2">
        <v>42277</v>
      </c>
      <c r="B10" s="26">
        <v>1.9578284991319825</v>
      </c>
      <c r="C10" s="26">
        <v>0.36553071716270324</v>
      </c>
    </row>
    <row r="11" spans="1:5">
      <c r="A11" s="2">
        <v>42369</v>
      </c>
      <c r="B11" s="26">
        <v>1.145337934684475</v>
      </c>
      <c r="C11" s="26">
        <v>0.29287331143851686</v>
      </c>
    </row>
    <row r="12" spans="1:5">
      <c r="A12" s="2">
        <v>42460</v>
      </c>
      <c r="B12" s="26">
        <v>2.8970170437851919</v>
      </c>
      <c r="C12" s="26">
        <v>0.22509507274649448</v>
      </c>
    </row>
    <row r="13" spans="1:5">
      <c r="A13" s="2">
        <v>42551</v>
      </c>
      <c r="B13" s="26">
        <v>1.7683316164205289</v>
      </c>
      <c r="C13" s="26">
        <v>0.26450098921671156</v>
      </c>
    </row>
    <row r="14" spans="1:5">
      <c r="A14" s="2">
        <v>42643</v>
      </c>
      <c r="B14" s="26">
        <v>1.7018857303812407</v>
      </c>
      <c r="C14" s="26">
        <v>0.25039653567679371</v>
      </c>
    </row>
    <row r="15" spans="1:5">
      <c r="A15" s="2">
        <v>42735</v>
      </c>
      <c r="B15" s="26">
        <v>1.0118859811377299</v>
      </c>
      <c r="C15" s="26">
        <v>0.19846961233888216</v>
      </c>
    </row>
    <row r="16" spans="1:5">
      <c r="A16" s="2">
        <v>42825</v>
      </c>
      <c r="B16" s="26">
        <v>2.7310044676111489</v>
      </c>
      <c r="C16" s="26">
        <v>0.28107366666579858</v>
      </c>
    </row>
    <row r="17" spans="1:3">
      <c r="A17" s="2">
        <v>42916</v>
      </c>
      <c r="B17" s="26">
        <v>1.8501123089531371</v>
      </c>
      <c r="C17" s="26">
        <v>0.31608300212764412</v>
      </c>
    </row>
    <row r="18" spans="1:3">
      <c r="A18" s="2">
        <v>43008</v>
      </c>
      <c r="B18" s="26">
        <v>1.7625345544334217</v>
      </c>
      <c r="C18" s="26">
        <v>0.31326533463378625</v>
      </c>
    </row>
    <row r="19" spans="1:3">
      <c r="A19" s="2">
        <v>43100</v>
      </c>
      <c r="B19" s="26">
        <v>0.90696857402663389</v>
      </c>
      <c r="C19" s="26">
        <v>0.23470167590804261</v>
      </c>
    </row>
    <row r="20" spans="1:3">
      <c r="A20" s="2">
        <v>43190</v>
      </c>
      <c r="B20" s="26">
        <v>2.2576551894097179</v>
      </c>
      <c r="C20" s="26">
        <v>0.20762940220394138</v>
      </c>
    </row>
    <row r="21" spans="1:3">
      <c r="A21" s="2">
        <v>43281</v>
      </c>
      <c r="B21" s="26">
        <v>1.5628627421904413</v>
      </c>
      <c r="C21" s="26">
        <v>0.37891739568229699</v>
      </c>
    </row>
    <row r="22" spans="1:3">
      <c r="A22" s="2">
        <v>43373</v>
      </c>
      <c r="B22" s="26">
        <v>1.4737254498153969</v>
      </c>
      <c r="C22" s="26">
        <v>0.32097595723582728</v>
      </c>
    </row>
    <row r="23" spans="1:3">
      <c r="A23" s="2">
        <v>43465</v>
      </c>
      <c r="B23" s="26">
        <v>0.82214246498091592</v>
      </c>
      <c r="C23" s="26">
        <v>0.33966977714164975</v>
      </c>
    </row>
    <row r="24" spans="1:3">
      <c r="A24" s="2">
        <v>43555</v>
      </c>
      <c r="B24" s="26">
        <v>1.8921554580023519</v>
      </c>
      <c r="C24" s="26">
        <v>0.76827195978720431</v>
      </c>
    </row>
    <row r="25" spans="1:3">
      <c r="A25" s="2">
        <v>43646</v>
      </c>
      <c r="B25" s="26">
        <v>1.4557283404019881</v>
      </c>
      <c r="C25" s="26">
        <v>0.74204045621695935</v>
      </c>
    </row>
    <row r="26" spans="1:3">
      <c r="A26" s="2">
        <v>43738</v>
      </c>
      <c r="B26" s="26">
        <v>1.2695095618635688</v>
      </c>
      <c r="C26" s="26">
        <v>0.71780410030120889</v>
      </c>
    </row>
    <row r="27" spans="1:3">
      <c r="A27" s="2">
        <v>43830</v>
      </c>
      <c r="B27" s="26">
        <v>0.66453362590137144</v>
      </c>
      <c r="C27" s="26">
        <v>0.67820048242862319</v>
      </c>
    </row>
    <row r="28" spans="1:3">
      <c r="A28" s="2">
        <v>43921</v>
      </c>
      <c r="B28" s="26">
        <v>2.22952029934598</v>
      </c>
      <c r="C28" s="26">
        <v>0.76864432992693998</v>
      </c>
    </row>
    <row r="29" spans="1:3">
      <c r="A29" s="2">
        <v>44012</v>
      </c>
      <c r="B29" s="26">
        <f>0.0180643440910351*100</f>
        <v>1.8064344091035098</v>
      </c>
      <c r="C29" s="26">
        <f>0.00746371942391491*100</f>
        <v>0.74637194239149096</v>
      </c>
    </row>
    <row r="30" spans="1:3">
      <c r="A30" s="2">
        <v>44104</v>
      </c>
      <c r="B30" s="26">
        <f>100*[2]NIM!$AD$6</f>
        <v>1.6919265351217196</v>
      </c>
      <c r="C30" s="26">
        <f>100*[2]NPL!$AD$6</f>
        <v>0.86811865483624395</v>
      </c>
    </row>
    <row r="31" spans="1:3">
      <c r="A31" s="2">
        <v>44196</v>
      </c>
      <c r="B31" s="26">
        <f>100*[2]NIM!$AE$6</f>
        <v>0.7160906072603116</v>
      </c>
      <c r="C31" s="26">
        <f>100*[2]NPL!$AE$6</f>
        <v>0.81394842444721149</v>
      </c>
    </row>
    <row r="32" spans="1:3">
      <c r="A32" s="2">
        <v>44286</v>
      </c>
      <c r="B32" s="26">
        <f>0.0217151978756273*100</f>
        <v>2.1715197875627297</v>
      </c>
      <c r="C32" s="26">
        <f>0.0122166544011452*100</f>
        <v>1.2216654401145202</v>
      </c>
    </row>
    <row r="33" spans="1:3">
      <c r="A33" s="2">
        <v>44377</v>
      </c>
      <c r="B33" s="26">
        <f>0.0176154664117376*100</f>
        <v>1.7615466411737599</v>
      </c>
      <c r="C33" s="26">
        <f>0.0117234905257783*100</f>
        <v>1.1723490525778302</v>
      </c>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4"/>
  <sheetViews>
    <sheetView workbookViewId="0">
      <selection activeCell="B2" sqref="B2"/>
    </sheetView>
  </sheetViews>
  <sheetFormatPr defaultRowHeight="15"/>
  <cols>
    <col min="1" max="1" width="10" style="39" customWidth="1"/>
    <col min="2" max="2" width="21.28515625" style="39" customWidth="1"/>
    <col min="3" max="3" width="20.5703125" style="39" customWidth="1"/>
    <col min="4" max="4" width="11.7109375" style="39" customWidth="1"/>
    <col min="5" max="5" width="14.7109375" style="39" bestFit="1" customWidth="1"/>
    <col min="6" max="6" width="14.7109375" style="39" customWidth="1"/>
    <col min="7" max="9" width="9.140625" style="39"/>
    <col min="10" max="10" width="12.7109375" style="39" bestFit="1" customWidth="1"/>
    <col min="11" max="16384" width="9.140625" style="39"/>
  </cols>
  <sheetData>
    <row r="1" spans="1:10">
      <c r="A1" s="1" t="s">
        <v>0</v>
      </c>
      <c r="B1" s="39" t="s">
        <v>106</v>
      </c>
    </row>
    <row r="2" spans="1:10">
      <c r="A2" s="1" t="s">
        <v>1</v>
      </c>
      <c r="B2" s="39" t="s">
        <v>14</v>
      </c>
    </row>
    <row r="3" spans="1:10">
      <c r="A3" s="1" t="s">
        <v>2</v>
      </c>
      <c r="B3" s="39" t="s">
        <v>18</v>
      </c>
    </row>
    <row r="4" spans="1:10">
      <c r="A4" s="1" t="s">
        <v>3</v>
      </c>
      <c r="B4" s="39" t="s">
        <v>20</v>
      </c>
    </row>
    <row r="7" spans="1:10">
      <c r="A7" s="3"/>
      <c r="B7" s="5" t="s">
        <v>13</v>
      </c>
      <c r="C7" s="5" t="s">
        <v>15</v>
      </c>
      <c r="D7" s="5" t="s">
        <v>16</v>
      </c>
      <c r="E7" s="8" t="s">
        <v>101</v>
      </c>
      <c r="F7" s="18"/>
    </row>
    <row r="8" spans="1:10">
      <c r="A8" s="2">
        <v>42094</v>
      </c>
      <c r="B8" s="4">
        <v>1.6189564602259177</v>
      </c>
      <c r="C8" s="4">
        <v>2.4337677189646412</v>
      </c>
      <c r="D8" s="4">
        <v>0.99217751611375693</v>
      </c>
      <c r="E8" s="4">
        <v>2.3837045926438316</v>
      </c>
      <c r="F8" s="12"/>
      <c r="H8" s="40"/>
      <c r="I8" s="40"/>
      <c r="J8" s="40"/>
    </row>
    <row r="9" spans="1:10">
      <c r="A9" s="2">
        <v>42185</v>
      </c>
      <c r="B9" s="4">
        <v>0.79063024484484767</v>
      </c>
      <c r="C9" s="4">
        <v>2.0609521550914112</v>
      </c>
      <c r="D9" s="4">
        <v>-0.27690045516743922</v>
      </c>
      <c r="E9" s="4">
        <v>0.69412650695686029</v>
      </c>
      <c r="F9" s="12"/>
      <c r="G9" s="40"/>
      <c r="H9" s="40"/>
      <c r="I9" s="40"/>
      <c r="J9" s="40"/>
    </row>
    <row r="10" spans="1:10">
      <c r="A10" s="2">
        <v>42277</v>
      </c>
      <c r="B10" s="4">
        <v>1.2746995081465151</v>
      </c>
      <c r="C10" s="4">
        <v>2.4467874523246502</v>
      </c>
      <c r="D10" s="4">
        <v>-0.14950114553671234</v>
      </c>
      <c r="E10" s="4">
        <v>0.68687598953081075</v>
      </c>
      <c r="F10" s="12"/>
      <c r="G10" s="40"/>
      <c r="H10" s="40"/>
      <c r="I10" s="40"/>
      <c r="J10" s="40"/>
    </row>
    <row r="11" spans="1:10">
      <c r="A11" s="2">
        <v>42369</v>
      </c>
      <c r="B11" s="4">
        <v>2.0609811809402023</v>
      </c>
      <c r="C11" s="4">
        <v>2.0249641476064228</v>
      </c>
      <c r="D11" s="4">
        <v>2.0484326507717476</v>
      </c>
      <c r="E11" s="4">
        <v>0.60837291453652576</v>
      </c>
      <c r="F11" s="12"/>
      <c r="G11" s="40"/>
      <c r="H11" s="40"/>
      <c r="I11" s="40"/>
      <c r="J11" s="40"/>
    </row>
    <row r="12" spans="1:10">
      <c r="A12" s="2">
        <v>42460</v>
      </c>
      <c r="B12" s="4">
        <v>1.3530141190269518</v>
      </c>
      <c r="C12" s="4">
        <v>2.2139405708311966</v>
      </c>
      <c r="D12" s="4">
        <v>0.69828032396339612</v>
      </c>
      <c r="E12" s="4">
        <v>2.0855238771612994</v>
      </c>
      <c r="G12" s="40"/>
      <c r="H12" s="40"/>
      <c r="I12" s="40"/>
      <c r="J12" s="40"/>
    </row>
    <row r="13" spans="1:10">
      <c r="A13" s="2">
        <v>42551</v>
      </c>
      <c r="B13" s="4">
        <v>2.4425735027983286</v>
      </c>
      <c r="C13" s="4">
        <v>2.3582647709841975</v>
      </c>
      <c r="D13" s="4">
        <v>2.88443222068544</v>
      </c>
      <c r="E13" s="4">
        <v>1.063152190453498</v>
      </c>
      <c r="G13" s="40"/>
      <c r="H13" s="40"/>
      <c r="I13" s="40"/>
      <c r="J13" s="40"/>
    </row>
    <row r="14" spans="1:10">
      <c r="A14" s="2">
        <v>42643</v>
      </c>
      <c r="B14" s="4">
        <v>2.1623634869586406</v>
      </c>
      <c r="C14" s="4">
        <v>1.868043952331</v>
      </c>
      <c r="D14" s="4">
        <v>2.5885200825404908</v>
      </c>
      <c r="E14" s="4">
        <v>2.9891904354587773</v>
      </c>
      <c r="G14" s="40"/>
      <c r="H14" s="40"/>
      <c r="I14" s="40"/>
      <c r="J14" s="40"/>
    </row>
    <row r="15" spans="1:10">
      <c r="A15" s="2">
        <v>42735</v>
      </c>
      <c r="B15" s="4">
        <v>1.4591170608160065</v>
      </c>
      <c r="C15" s="4">
        <v>1.522388102171246</v>
      </c>
      <c r="D15" s="4">
        <v>1.2342775374838411</v>
      </c>
      <c r="E15" s="4">
        <v>0.99451563377255248</v>
      </c>
      <c r="G15" s="40"/>
      <c r="H15" s="40"/>
      <c r="I15" s="40"/>
      <c r="J15" s="40"/>
    </row>
    <row r="16" spans="1:10">
      <c r="A16" s="2">
        <v>42825</v>
      </c>
      <c r="B16" s="4">
        <v>0.94661814541130429</v>
      </c>
      <c r="C16" s="4">
        <v>0.73349033700540467</v>
      </c>
      <c r="D16" s="4">
        <v>0.23502165254738472</v>
      </c>
      <c r="E16" s="4">
        <v>-1.0107141871703473</v>
      </c>
      <c r="G16" s="40"/>
      <c r="H16" s="40"/>
      <c r="I16" s="40"/>
      <c r="J16" s="40"/>
    </row>
    <row r="17" spans="1:10">
      <c r="A17" s="2">
        <v>42916</v>
      </c>
      <c r="B17" s="4">
        <v>0.92724906575076815</v>
      </c>
      <c r="C17" s="4">
        <v>1.698517952609957</v>
      </c>
      <c r="D17" s="4">
        <v>-0.31450765553000526</v>
      </c>
      <c r="E17" s="4">
        <v>7.6328318300409315</v>
      </c>
      <c r="G17" s="40"/>
      <c r="H17" s="40"/>
      <c r="I17" s="40"/>
      <c r="J17" s="40"/>
    </row>
    <row r="18" spans="1:10">
      <c r="A18" s="2">
        <v>43008</v>
      </c>
      <c r="B18" s="4">
        <v>1.5149176279317222</v>
      </c>
      <c r="C18" s="4">
        <v>1.8849387222843017</v>
      </c>
      <c r="D18" s="4">
        <v>0.93227827680524289</v>
      </c>
      <c r="E18" s="4">
        <v>4.3313472312479506</v>
      </c>
      <c r="G18" s="40"/>
      <c r="H18" s="40"/>
      <c r="I18" s="40"/>
      <c r="J18" s="40"/>
    </row>
    <row r="19" spans="1:10">
      <c r="A19" s="2">
        <v>43100</v>
      </c>
      <c r="B19" s="4">
        <v>2.1085745350785556</v>
      </c>
      <c r="C19" s="4">
        <v>3.2867110849518877</v>
      </c>
      <c r="D19" s="4">
        <v>1.7283427773729487</v>
      </c>
      <c r="E19" s="4">
        <v>7.3287925562002032</v>
      </c>
      <c r="G19" s="40"/>
      <c r="H19" s="40"/>
      <c r="I19" s="40"/>
      <c r="J19" s="40"/>
    </row>
    <row r="20" spans="1:10">
      <c r="A20" s="2">
        <v>43190</v>
      </c>
      <c r="B20" s="4">
        <v>2.5138635652106389</v>
      </c>
      <c r="C20" s="4">
        <v>2.6407289204493978</v>
      </c>
      <c r="D20" s="4">
        <v>2.6885802369387202</v>
      </c>
      <c r="E20" s="4">
        <v>4.8677831714320607</v>
      </c>
      <c r="G20" s="40"/>
      <c r="H20" s="40"/>
      <c r="I20" s="40"/>
      <c r="J20" s="40"/>
    </row>
    <row r="21" spans="1:10">
      <c r="A21" s="2">
        <v>43281</v>
      </c>
      <c r="B21" s="4">
        <v>2.3859623036211586</v>
      </c>
      <c r="C21" s="4">
        <v>1.628340858605859</v>
      </c>
      <c r="D21" s="4">
        <v>3.5359266945207857</v>
      </c>
      <c r="E21" s="4">
        <v>1.9407034966363979</v>
      </c>
      <c r="G21" s="40"/>
      <c r="H21" s="40"/>
      <c r="I21" s="40"/>
      <c r="J21" s="40"/>
    </row>
    <row r="22" spans="1:10">
      <c r="A22" s="2">
        <v>43373</v>
      </c>
      <c r="B22" s="4">
        <v>1.2622362784289853</v>
      </c>
      <c r="C22" s="4">
        <v>1.2076989952582551</v>
      </c>
      <c r="D22" s="4">
        <v>1.2407557914791534</v>
      </c>
      <c r="E22" s="4">
        <v>2.9391877326400584</v>
      </c>
      <c r="G22" s="40"/>
      <c r="H22" s="40"/>
      <c r="I22" s="40"/>
      <c r="J22" s="40"/>
    </row>
    <row r="23" spans="1:10">
      <c r="A23" s="2">
        <v>43465</v>
      </c>
      <c r="B23" s="4">
        <v>1.6986884259615032</v>
      </c>
      <c r="C23" s="4">
        <v>1.2162672040911593</v>
      </c>
      <c r="D23" s="4">
        <v>2.0302001835796446</v>
      </c>
      <c r="E23" s="4">
        <v>1.91612671224477</v>
      </c>
      <c r="G23" s="40"/>
      <c r="H23" s="40"/>
      <c r="I23" s="40"/>
      <c r="J23" s="40"/>
    </row>
    <row r="24" spans="1:10">
      <c r="A24" s="2">
        <v>43555</v>
      </c>
      <c r="B24" s="4">
        <v>1.6275395582138863</v>
      </c>
      <c r="C24" s="4">
        <v>1.4038955851796819</v>
      </c>
      <c r="D24" s="4">
        <v>1.6716412634433242</v>
      </c>
      <c r="E24" s="4">
        <v>5.2223921087487968</v>
      </c>
      <c r="G24" s="40"/>
      <c r="H24" s="40"/>
      <c r="I24" s="40"/>
      <c r="J24" s="40"/>
    </row>
    <row r="25" spans="1:10">
      <c r="A25" s="2">
        <v>43646</v>
      </c>
      <c r="B25" s="4">
        <v>1.2747086994280288</v>
      </c>
      <c r="C25" s="4">
        <v>1.5692004593351738</v>
      </c>
      <c r="D25" s="4">
        <v>1.275528550149585</v>
      </c>
      <c r="E25" s="4">
        <v>2.4695163496960104</v>
      </c>
      <c r="G25" s="40"/>
      <c r="H25" s="40"/>
      <c r="I25" s="40"/>
      <c r="J25" s="40"/>
    </row>
    <row r="26" spans="1:10">
      <c r="A26" s="2">
        <v>43738</v>
      </c>
      <c r="B26" s="4">
        <v>1.3443711274767844</v>
      </c>
      <c r="C26" s="4">
        <v>1.4162125047623597</v>
      </c>
      <c r="D26" s="4">
        <v>1.1905732007040815</v>
      </c>
      <c r="E26" s="4">
        <v>2.4330149968886383</v>
      </c>
      <c r="G26" s="40"/>
      <c r="H26" s="40"/>
      <c r="I26" s="40"/>
      <c r="J26" s="40"/>
    </row>
    <row r="27" spans="1:10">
      <c r="A27" s="2">
        <v>43830</v>
      </c>
      <c r="B27" s="4">
        <v>1.2407093392261759</v>
      </c>
      <c r="C27" s="4">
        <v>1.4696154015097385</v>
      </c>
      <c r="D27" s="4">
        <v>0.79372850124321825</v>
      </c>
      <c r="E27" s="4">
        <v>4.3760385387840772</v>
      </c>
      <c r="F27" s="16"/>
      <c r="G27" s="40"/>
      <c r="H27" s="40"/>
      <c r="I27" s="40"/>
      <c r="J27" s="40"/>
    </row>
    <row r="28" spans="1:10">
      <c r="A28" s="2">
        <v>43921</v>
      </c>
      <c r="B28" s="4">
        <v>1.2026384548932123</v>
      </c>
      <c r="C28" s="4">
        <v>1.3129065701124043</v>
      </c>
      <c r="D28" s="4">
        <v>1.3554260968063891</v>
      </c>
      <c r="E28" s="4">
        <v>-0.4156420336218547</v>
      </c>
      <c r="F28" s="16"/>
      <c r="G28" s="40"/>
      <c r="H28" s="40"/>
      <c r="I28" s="40"/>
      <c r="J28" s="40"/>
    </row>
    <row r="29" spans="1:10">
      <c r="A29" s="2">
        <v>44012</v>
      </c>
      <c r="B29" s="4">
        <v>-1.2079280214933097</v>
      </c>
      <c r="C29" s="4">
        <v>0.83230134370240183</v>
      </c>
      <c r="D29" s="4">
        <v>-3.1777440696647785</v>
      </c>
      <c r="E29" s="4">
        <v>2.4055554325076001</v>
      </c>
      <c r="F29" s="16"/>
      <c r="G29" s="40"/>
      <c r="H29" s="40"/>
      <c r="I29" s="40"/>
      <c r="J29" s="40"/>
    </row>
    <row r="30" spans="1:10">
      <c r="A30" s="2">
        <v>44104</v>
      </c>
      <c r="B30" s="4">
        <v>0.80585509674413469</v>
      </c>
      <c r="C30" s="4">
        <v>1.1987180425293342</v>
      </c>
      <c r="D30" s="4">
        <v>0.10253752482647371</v>
      </c>
      <c r="E30" s="4">
        <v>1.7027891717514398</v>
      </c>
      <c r="F30" s="16"/>
      <c r="G30" s="40"/>
      <c r="H30" s="40"/>
      <c r="I30" s="40"/>
      <c r="J30" s="40"/>
    </row>
    <row r="31" spans="1:10">
      <c r="A31" s="2">
        <v>44196</v>
      </c>
      <c r="B31" s="4">
        <v>0.49508440951804289</v>
      </c>
      <c r="C31" s="4">
        <v>1.1518279137112009</v>
      </c>
      <c r="D31" s="4">
        <v>0.25178575484063881</v>
      </c>
      <c r="E31" s="4">
        <v>-8.153001787456315</v>
      </c>
      <c r="F31" s="16"/>
      <c r="G31" s="40"/>
      <c r="H31" s="40"/>
      <c r="I31" s="40"/>
      <c r="J31" s="40"/>
    </row>
    <row r="32" spans="1:10">
      <c r="A32" s="2">
        <v>44286</v>
      </c>
      <c r="B32" s="4">
        <v>0.9537996027296769</v>
      </c>
      <c r="C32" s="4">
        <v>1.6303740718217385</v>
      </c>
      <c r="D32" s="4">
        <v>-0.27492872890841902</v>
      </c>
      <c r="E32" s="4">
        <v>4.0119944836020771</v>
      </c>
      <c r="F32" s="16"/>
      <c r="G32" s="40"/>
      <c r="H32" s="40"/>
      <c r="I32" s="40"/>
      <c r="J32" s="40"/>
    </row>
    <row r="33" spans="1:10">
      <c r="A33" s="2">
        <v>44377</v>
      </c>
      <c r="B33" s="4">
        <v>0.58399624910729919</v>
      </c>
      <c r="C33" s="4">
        <v>1.7459574734834282</v>
      </c>
      <c r="D33" s="4">
        <v>-1.0996554511968237</v>
      </c>
      <c r="E33" s="4">
        <v>5.9261128516866712</v>
      </c>
      <c r="F33" s="16"/>
      <c r="G33" s="40"/>
      <c r="H33" s="40"/>
      <c r="I33" s="40"/>
      <c r="J33" s="40"/>
    </row>
    <row r="34" spans="1:10">
      <c r="B34" s="16"/>
      <c r="C34" s="16"/>
      <c r="D34" s="16"/>
      <c r="E34" s="16"/>
      <c r="F34" s="16"/>
    </row>
    <row r="35" spans="1:10">
      <c r="B35" s="16"/>
      <c r="C35" s="16"/>
      <c r="D35" s="12"/>
      <c r="E35" s="16"/>
      <c r="F35" s="16"/>
    </row>
    <row r="36" spans="1:10">
      <c r="B36" s="16"/>
      <c r="C36" s="16"/>
      <c r="D36" s="12"/>
      <c r="E36" s="16"/>
      <c r="F36" s="16"/>
    </row>
    <row r="37" spans="1:10">
      <c r="B37" s="16"/>
      <c r="C37" s="16"/>
      <c r="D37" s="12"/>
      <c r="E37" s="16"/>
      <c r="F37" s="16"/>
    </row>
    <row r="38" spans="1:10">
      <c r="B38" s="16"/>
      <c r="C38" s="16"/>
      <c r="D38" s="12"/>
      <c r="E38" s="16"/>
      <c r="F38" s="16"/>
    </row>
    <row r="39" spans="1:10">
      <c r="B39" s="16"/>
      <c r="C39" s="16"/>
      <c r="D39" s="12"/>
      <c r="E39" s="16"/>
      <c r="F39" s="16"/>
    </row>
    <row r="40" spans="1:10">
      <c r="B40" s="16"/>
      <c r="C40" s="16"/>
      <c r="D40" s="12"/>
      <c r="E40" s="16"/>
      <c r="F40" s="16"/>
    </row>
    <row r="41" spans="1:10">
      <c r="B41" s="16"/>
      <c r="D41" s="12"/>
    </row>
    <row r="42" spans="1:10">
      <c r="B42" s="16"/>
      <c r="C42" s="16"/>
      <c r="D42" s="12"/>
      <c r="E42" s="16"/>
      <c r="F42" s="16"/>
    </row>
    <row r="43" spans="1:10">
      <c r="D43" s="12"/>
    </row>
    <row r="44" spans="1:10">
      <c r="D44" s="12"/>
    </row>
    <row r="45" spans="1:10">
      <c r="D45" s="12"/>
    </row>
    <row r="46" spans="1:10">
      <c r="D46" s="12"/>
    </row>
    <row r="47" spans="1:10">
      <c r="D47" s="12"/>
    </row>
    <row r="48" spans="1:10">
      <c r="D48" s="12"/>
    </row>
    <row r="49" spans="4:4">
      <c r="D49" s="12"/>
    </row>
    <row r="50" spans="4:4">
      <c r="D50" s="12"/>
    </row>
    <row r="51" spans="4:4">
      <c r="D51" s="12"/>
    </row>
    <row r="52" spans="4:4">
      <c r="D52" s="12"/>
    </row>
    <row r="53" spans="4:4">
      <c r="D53" s="12"/>
    </row>
    <row r="54" spans="4:4">
      <c r="D54" s="12"/>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4"/>
  <sheetViews>
    <sheetView workbookViewId="0">
      <selection activeCell="D8" sqref="D8:D33"/>
    </sheetView>
  </sheetViews>
  <sheetFormatPr defaultRowHeight="15"/>
  <cols>
    <col min="1" max="1" width="10" customWidth="1"/>
    <col min="2" max="2" width="21.28515625" customWidth="1"/>
    <col min="3" max="4" width="20.5703125" customWidth="1"/>
    <col min="5" max="5" width="11.7109375" customWidth="1"/>
    <col min="6" max="6" width="14.7109375" bestFit="1" customWidth="1"/>
    <col min="7" max="7" width="14.7109375" customWidth="1"/>
    <col min="11" max="11" width="12.7109375" bestFit="1" customWidth="1"/>
  </cols>
  <sheetData>
    <row r="1" spans="1:18">
      <c r="A1" s="1" t="s">
        <v>0</v>
      </c>
      <c r="B1" t="s">
        <v>37</v>
      </c>
    </row>
    <row r="2" spans="1:18">
      <c r="A2" s="1" t="s">
        <v>1</v>
      </c>
      <c r="B2" t="s">
        <v>14</v>
      </c>
    </row>
    <row r="3" spans="1:18">
      <c r="A3" s="1" t="s">
        <v>2</v>
      </c>
      <c r="B3" t="s">
        <v>18</v>
      </c>
    </row>
    <row r="4" spans="1:18">
      <c r="A4" s="1" t="s">
        <v>3</v>
      </c>
      <c r="B4" t="s">
        <v>20</v>
      </c>
    </row>
    <row r="7" spans="1:18">
      <c r="A7" s="3"/>
      <c r="B7" s="5" t="s">
        <v>13</v>
      </c>
      <c r="C7" s="5" t="s">
        <v>17</v>
      </c>
      <c r="D7" s="5" t="s">
        <v>15</v>
      </c>
      <c r="E7" s="5" t="s">
        <v>16</v>
      </c>
      <c r="F7" s="8" t="s">
        <v>101</v>
      </c>
      <c r="G7" s="18"/>
    </row>
    <row r="8" spans="1:18">
      <c r="A8" s="2">
        <v>42094</v>
      </c>
      <c r="B8" s="12">
        <v>5016.9599300003956</v>
      </c>
      <c r="C8" s="12">
        <v>4051.9070000000002</v>
      </c>
      <c r="D8" s="12">
        <v>2523.0704852653439</v>
      </c>
      <c r="E8" s="12">
        <v>1955.9398008949413</v>
      </c>
      <c r="F8" s="12">
        <v>166.59733760169811</v>
      </c>
      <c r="G8" s="12"/>
      <c r="K8" s="32"/>
      <c r="O8" s="32"/>
      <c r="P8" s="32"/>
      <c r="Q8" s="32"/>
      <c r="R8" s="32"/>
    </row>
    <row r="9" spans="1:18">
      <c r="A9" s="2">
        <v>42185</v>
      </c>
      <c r="B9" s="12">
        <v>5093.4079698530995</v>
      </c>
      <c r="C9" s="12">
        <v>4120.3779999999997</v>
      </c>
      <c r="D9" s="12">
        <v>2581.0884259246709</v>
      </c>
      <c r="E9" s="12">
        <v>1965.5708570849276</v>
      </c>
      <c r="F9" s="12">
        <v>171.29425247863958</v>
      </c>
      <c r="G9" s="12"/>
      <c r="K9" s="32"/>
      <c r="N9" s="32"/>
      <c r="O9" s="32"/>
      <c r="P9" s="32"/>
      <c r="Q9" s="32"/>
      <c r="R9" s="32"/>
    </row>
    <row r="10" spans="1:18">
      <c r="A10" s="2">
        <v>42277</v>
      </c>
      <c r="B10" s="12">
        <v>5175.1651856811386</v>
      </c>
      <c r="C10" s="12">
        <v>4184.4840000000004</v>
      </c>
      <c r="D10" s="12">
        <v>2639.091653914852</v>
      </c>
      <c r="E10" s="12">
        <v>1949.5535577871972</v>
      </c>
      <c r="F10" s="12">
        <v>182.23945189030499</v>
      </c>
      <c r="G10" s="12"/>
      <c r="K10" s="32"/>
      <c r="N10" s="32"/>
      <c r="O10" s="32"/>
      <c r="P10" s="32"/>
      <c r="Q10" s="32"/>
      <c r="R10" s="32"/>
    </row>
    <row r="11" spans="1:18">
      <c r="A11" s="2">
        <v>42369</v>
      </c>
      <c r="B11" s="12">
        <v>5252.0205475494531</v>
      </c>
      <c r="C11" s="12">
        <v>4260.47</v>
      </c>
      <c r="D11" s="12">
        <v>2700.7494975167433</v>
      </c>
      <c r="E11" s="12">
        <v>1961.0142874359999</v>
      </c>
      <c r="F11" s="12">
        <v>179.66144863791243</v>
      </c>
      <c r="G11" s="12"/>
      <c r="K11" s="32"/>
      <c r="N11" s="32"/>
      <c r="O11" s="32"/>
      <c r="P11" s="32"/>
      <c r="Q11" s="32"/>
      <c r="R11" s="32"/>
    </row>
    <row r="12" spans="1:18">
      <c r="A12" s="2">
        <v>42460</v>
      </c>
      <c r="B12" s="12">
        <v>5306.2109139735467</v>
      </c>
      <c r="C12" s="12">
        <v>4298.2830000000004</v>
      </c>
      <c r="D12" s="12">
        <v>2743.1588905836607</v>
      </c>
      <c r="E12" s="12">
        <v>1969.4713669979071</v>
      </c>
      <c r="F12" s="12">
        <v>179.22486553194531</v>
      </c>
      <c r="K12" s="32"/>
      <c r="N12" s="32"/>
      <c r="O12" s="32"/>
      <c r="P12" s="32"/>
      <c r="Q12" s="32"/>
      <c r="R12" s="32"/>
    </row>
    <row r="13" spans="1:18">
      <c r="A13" s="2">
        <v>42551</v>
      </c>
      <c r="B13" s="12">
        <v>5445.5127984207047</v>
      </c>
      <c r="C13" s="12">
        <v>4342.6319999999996</v>
      </c>
      <c r="D13" s="12">
        <v>2810.7616210333035</v>
      </c>
      <c r="E13" s="12">
        <v>2031.225931344195</v>
      </c>
      <c r="F13" s="12">
        <v>183.7721333108895</v>
      </c>
      <c r="K13" s="32"/>
      <c r="N13" s="32"/>
      <c r="O13" s="32"/>
      <c r="P13" s="32"/>
      <c r="Q13" s="32"/>
      <c r="R13" s="32"/>
    </row>
    <row r="14" spans="1:18">
      <c r="A14" s="2">
        <v>42643</v>
      </c>
      <c r="B14" s="12">
        <v>5514.0145036453332</v>
      </c>
      <c r="C14" s="12">
        <v>4368.4219999999996</v>
      </c>
      <c r="D14" s="12">
        <v>2856.313348844903</v>
      </c>
      <c r="E14" s="12">
        <v>2046.6211573091782</v>
      </c>
      <c r="F14" s="12">
        <v>185.64029945554978</v>
      </c>
      <c r="K14" s="32"/>
      <c r="N14" s="32"/>
      <c r="O14" s="32"/>
      <c r="P14" s="32"/>
      <c r="Q14" s="32"/>
      <c r="R14" s="32"/>
    </row>
    <row r="15" spans="1:18">
      <c r="A15" s="2">
        <v>42735</v>
      </c>
      <c r="B15" s="12">
        <v>5554.9725638563241</v>
      </c>
      <c r="C15" s="12">
        <v>4415.0309999999999</v>
      </c>
      <c r="D15" s="12">
        <v>2906.8442626565538</v>
      </c>
      <c r="E15" s="12">
        <v>2034.0212020299937</v>
      </c>
      <c r="F15" s="12">
        <v>185.58574527890551</v>
      </c>
      <c r="K15" s="32"/>
      <c r="N15" s="32"/>
      <c r="O15" s="32"/>
      <c r="P15" s="32"/>
      <c r="Q15" s="32"/>
      <c r="R15" s="32"/>
    </row>
    <row r="16" spans="1:18">
      <c r="A16" s="2">
        <v>42825</v>
      </c>
      <c r="B16" s="12">
        <v>5657.437843475228</v>
      </c>
      <c r="C16" s="12">
        <v>4472.0029999999997</v>
      </c>
      <c r="D16" s="12">
        <v>2951.843788380862</v>
      </c>
      <c r="E16" s="12">
        <v>2083.4184873267877</v>
      </c>
      <c r="F16" s="12">
        <v>188.38963828690748</v>
      </c>
      <c r="K16" s="32"/>
      <c r="N16" s="32"/>
      <c r="O16" s="32"/>
      <c r="P16" s="32"/>
      <c r="Q16" s="32"/>
      <c r="R16" s="32"/>
    </row>
    <row r="17" spans="1:18">
      <c r="A17" s="2">
        <v>42916</v>
      </c>
      <c r="B17" s="12">
        <v>5762.7224411995094</v>
      </c>
      <c r="C17" s="12">
        <v>4524.6319999999996</v>
      </c>
      <c r="D17" s="12">
        <v>3012.2433361072581</v>
      </c>
      <c r="E17" s="12">
        <v>2112.8516615059812</v>
      </c>
      <c r="F17" s="12">
        <v>197.57159867774891</v>
      </c>
      <c r="K17" s="32"/>
      <c r="N17" s="32"/>
      <c r="O17" s="32"/>
      <c r="P17" s="32"/>
      <c r="Q17" s="32"/>
      <c r="R17" s="32"/>
    </row>
    <row r="18" spans="1:18">
      <c r="A18" s="2">
        <v>43008</v>
      </c>
      <c r="B18" s="12">
        <v>5844.8718374951031</v>
      </c>
      <c r="C18" s="12">
        <v>4573.7269999999999</v>
      </c>
      <c r="D18" s="12">
        <v>3062.6032464484992</v>
      </c>
      <c r="E18" s="12">
        <v>2134.4086899533254</v>
      </c>
      <c r="F18" s="12">
        <v>201.8427229086968</v>
      </c>
      <c r="K18" s="32"/>
      <c r="N18" s="32"/>
      <c r="O18" s="32"/>
      <c r="P18" s="32"/>
      <c r="Q18" s="32"/>
      <c r="R18" s="32"/>
    </row>
    <row r="19" spans="1:18">
      <c r="A19" s="2">
        <v>43100</v>
      </c>
      <c r="B19" s="12">
        <v>5935.2310217535351</v>
      </c>
      <c r="C19" s="12">
        <v>4625.0940000000001</v>
      </c>
      <c r="D19" s="12">
        <v>3112.0210575182987</v>
      </c>
      <c r="E19" s="12">
        <v>2160.2108027161166</v>
      </c>
      <c r="F19" s="12">
        <v>213.39831730410961</v>
      </c>
      <c r="K19" s="32"/>
      <c r="N19" s="32"/>
      <c r="O19" s="32"/>
      <c r="P19" s="32"/>
      <c r="Q19" s="32"/>
      <c r="R19" s="32"/>
    </row>
    <row r="20" spans="1:18">
      <c r="A20" s="2">
        <v>43190</v>
      </c>
      <c r="B20" s="12">
        <v>6037.7603463223459</v>
      </c>
      <c r="C20" s="12">
        <v>4677.49</v>
      </c>
      <c r="D20" s="12">
        <v>3155.5141017155911</v>
      </c>
      <c r="E20" s="12">
        <v>2213.0581376810483</v>
      </c>
      <c r="F20" s="12">
        <v>216.15234545092468</v>
      </c>
      <c r="H20" s="32"/>
      <c r="K20" s="32"/>
      <c r="N20" s="32"/>
      <c r="O20" s="32"/>
      <c r="P20" s="32"/>
      <c r="Q20" s="32"/>
      <c r="R20" s="32"/>
    </row>
    <row r="21" spans="1:18">
      <c r="A21" s="2">
        <v>43281</v>
      </c>
      <c r="B21" s="12">
        <v>6156.5134761725258</v>
      </c>
      <c r="C21" s="12">
        <v>4735.7079999999996</v>
      </c>
      <c r="D21" s="12">
        <v>3200.4558868594577</v>
      </c>
      <c r="E21" s="12">
        <v>2272.8675078982692</v>
      </c>
      <c r="F21" s="12">
        <v>222.97109775559505</v>
      </c>
      <c r="H21" s="32"/>
      <c r="K21" s="32"/>
      <c r="N21" s="32"/>
      <c r="O21" s="32"/>
      <c r="P21" s="32"/>
      <c r="Q21" s="32"/>
      <c r="R21" s="32"/>
    </row>
    <row r="22" spans="1:18">
      <c r="A22" s="2">
        <v>43373</v>
      </c>
      <c r="B22" s="12">
        <v>6216.3365851817343</v>
      </c>
      <c r="C22" s="12">
        <v>4775.3900000000003</v>
      </c>
      <c r="D22" s="12">
        <v>3238.1026030509042</v>
      </c>
      <c r="E22" s="12">
        <v>2286.8120974994399</v>
      </c>
      <c r="F22" s="12">
        <v>226.04765169323449</v>
      </c>
      <c r="H22" s="32"/>
      <c r="K22" s="32"/>
      <c r="N22" s="32"/>
      <c r="O22" s="32"/>
      <c r="P22" s="32"/>
      <c r="Q22" s="32"/>
      <c r="R22" s="32"/>
    </row>
    <row r="23" spans="1:18">
      <c r="A23" s="2">
        <v>43465</v>
      </c>
      <c r="B23" s="12">
        <v>6275.9565939752465</v>
      </c>
      <c r="C23" s="12">
        <v>4828.3059999999996</v>
      </c>
      <c r="D23" s="12">
        <v>3283.8607911162271</v>
      </c>
      <c r="E23" s="12">
        <v>2296.1829952318326</v>
      </c>
      <c r="F23" s="12">
        <v>227.8106925098318</v>
      </c>
      <c r="H23" s="32"/>
      <c r="K23" s="32"/>
      <c r="N23" s="32"/>
      <c r="O23" s="32"/>
      <c r="P23" s="32"/>
      <c r="Q23" s="32"/>
      <c r="R23" s="32"/>
    </row>
    <row r="24" spans="1:18">
      <c r="A24" s="2">
        <v>43555</v>
      </c>
      <c r="B24" s="12">
        <v>6364.6139042412988</v>
      </c>
      <c r="C24" s="12">
        <v>4887.0360000000001</v>
      </c>
      <c r="D24" s="12">
        <v>3313.3978068779056</v>
      </c>
      <c r="E24" s="12">
        <v>2345.0087364132723</v>
      </c>
      <c r="F24" s="12">
        <v>233.70954744915497</v>
      </c>
      <c r="H24" s="32"/>
      <c r="K24" s="32"/>
      <c r="N24" s="32"/>
      <c r="O24" s="32"/>
      <c r="P24" s="32"/>
      <c r="Q24" s="32"/>
      <c r="R24" s="32"/>
    </row>
    <row r="25" spans="1:18">
      <c r="A25" s="2">
        <v>43646</v>
      </c>
      <c r="B25" s="12">
        <v>6468.9379250134707</v>
      </c>
      <c r="C25" s="12">
        <v>4935.7550000000001</v>
      </c>
      <c r="D25" s="12">
        <v>3357.1492256364268</v>
      </c>
      <c r="E25" s="12">
        <v>2391.5697195662055</v>
      </c>
      <c r="F25" s="12">
        <v>242.1157564373662</v>
      </c>
      <c r="H25" s="32"/>
      <c r="K25" s="32"/>
      <c r="N25" s="32"/>
      <c r="O25" s="32"/>
      <c r="P25" s="32"/>
      <c r="Q25" s="32"/>
      <c r="R25" s="32"/>
    </row>
    <row r="26" spans="1:18">
      <c r="A26" s="2">
        <v>43738</v>
      </c>
      <c r="B26" s="12">
        <v>6509.1960831121296</v>
      </c>
      <c r="C26" s="12">
        <v>5002.1329999999998</v>
      </c>
      <c r="D26" s="12">
        <v>3396.4026058334048</v>
      </c>
      <c r="E26" s="12">
        <v>2384.4990121745118</v>
      </c>
      <c r="F26" s="12">
        <v>244.86455385576488</v>
      </c>
      <c r="H26" s="32"/>
      <c r="K26" s="32"/>
      <c r="N26" s="32"/>
      <c r="O26" s="32"/>
      <c r="P26" s="32"/>
      <c r="Q26" s="32"/>
      <c r="R26" s="32"/>
    </row>
    <row r="27" spans="1:18">
      <c r="A27" s="2">
        <v>43830</v>
      </c>
      <c r="B27" s="12">
        <v>6566.6440614964804</v>
      </c>
      <c r="C27" s="12">
        <v>5049.6189999999997</v>
      </c>
      <c r="D27" s="12">
        <v>3444.652189942005</v>
      </c>
      <c r="E27" s="12">
        <v>2387.7897211604936</v>
      </c>
      <c r="F27" s="12">
        <v>249.93141580325604</v>
      </c>
      <c r="G27" s="16"/>
      <c r="H27" s="32"/>
      <c r="K27" s="32"/>
      <c r="N27" s="32"/>
      <c r="O27" s="32"/>
      <c r="P27" s="32"/>
      <c r="Q27" s="32"/>
      <c r="R27" s="32"/>
    </row>
    <row r="28" spans="1:18">
      <c r="A28" s="2">
        <v>43921</v>
      </c>
      <c r="B28" s="12">
        <v>6697.7208920525363</v>
      </c>
      <c r="C28" s="34">
        <v>5075.0519999999997</v>
      </c>
      <c r="D28" s="12">
        <v>3486.9551003781035</v>
      </c>
      <c r="E28" s="12">
        <v>2471.0320343436379</v>
      </c>
      <c r="F28" s="12">
        <v>250.47432321065742</v>
      </c>
      <c r="G28" s="16"/>
      <c r="H28" s="32"/>
      <c r="K28" s="32"/>
      <c r="N28" s="32"/>
      <c r="O28" s="32"/>
      <c r="P28" s="32"/>
      <c r="Q28" s="32"/>
      <c r="R28" s="32"/>
    </row>
    <row r="29" spans="1:18">
      <c r="A29" s="2">
        <v>44012</v>
      </c>
      <c r="B29" s="12">
        <v>6798.3077384365888</v>
      </c>
      <c r="C29" s="12">
        <v>4996.2790000000005</v>
      </c>
      <c r="D29" s="12">
        <v>3539.5030824219225</v>
      </c>
      <c r="E29" s="12">
        <v>2509.0616655557219</v>
      </c>
      <c r="F29" s="12">
        <v>252.63338885783728</v>
      </c>
      <c r="G29" s="16"/>
      <c r="H29" s="32"/>
      <c r="K29" s="32"/>
      <c r="N29" s="32"/>
      <c r="O29" s="32"/>
      <c r="P29" s="32"/>
      <c r="Q29" s="32"/>
      <c r="R29" s="32"/>
    </row>
    <row r="30" spans="1:18">
      <c r="A30" s="2">
        <v>44104</v>
      </c>
      <c r="B30" s="12">
        <v>6820.5335710309073</v>
      </c>
      <c r="C30" s="12">
        <v>4980.4160000000002</v>
      </c>
      <c r="D30" s="12">
        <v>3584.4181552228379</v>
      </c>
      <c r="E30" s="12">
        <v>2476.8220686047293</v>
      </c>
      <c r="F30" s="12">
        <v>254.95104348344418</v>
      </c>
      <c r="G30" s="16"/>
      <c r="H30" s="32"/>
      <c r="K30" s="32"/>
      <c r="N30" s="32"/>
      <c r="O30" s="32"/>
      <c r="P30" s="32"/>
      <c r="Q30" s="32"/>
      <c r="R30" s="32"/>
    </row>
    <row r="31" spans="1:18">
      <c r="A31" s="2">
        <v>44196</v>
      </c>
      <c r="B31" s="12">
        <v>6874.8411504635778</v>
      </c>
      <c r="C31" s="12">
        <v>4983.3630000000003</v>
      </c>
      <c r="D31" s="12">
        <v>3644.1979728777883</v>
      </c>
      <c r="E31" s="12">
        <v>2465.1803672396309</v>
      </c>
      <c r="F31" s="12">
        <v>255.85191326677798</v>
      </c>
      <c r="G31" s="16"/>
      <c r="N31" s="32"/>
      <c r="O31" s="32"/>
      <c r="P31" s="32"/>
      <c r="Q31" s="32"/>
      <c r="R31" s="32"/>
    </row>
    <row r="32" spans="1:18">
      <c r="A32" s="2">
        <v>44286</v>
      </c>
      <c r="B32" s="12">
        <v>6944.3769579335294</v>
      </c>
      <c r="C32" s="12">
        <v>5000.2510000000002</v>
      </c>
      <c r="D32" s="12">
        <v>3691.6090878447394</v>
      </c>
      <c r="E32" s="12">
        <v>2480.1501829405129</v>
      </c>
      <c r="F32" s="12">
        <v>256.73015463803131</v>
      </c>
      <c r="G32" s="16"/>
      <c r="N32" s="32"/>
      <c r="O32" s="32"/>
      <c r="P32" s="32"/>
      <c r="Q32" s="32"/>
      <c r="R32" s="32"/>
    </row>
    <row r="33" spans="1:18">
      <c r="A33" s="2">
        <v>44377</v>
      </c>
      <c r="B33" s="12">
        <v>7065.0112831406113</v>
      </c>
      <c r="C33" s="12">
        <v>5148.8940000000002</v>
      </c>
      <c r="D33" s="12">
        <v>3759.2359740392985</v>
      </c>
      <c r="E33" s="12">
        <v>2509.5046493511418</v>
      </c>
      <c r="F33" s="12">
        <v>268.1746532788643</v>
      </c>
      <c r="G33" s="16"/>
      <c r="N33" s="32"/>
      <c r="O33" s="32"/>
      <c r="P33" s="32"/>
      <c r="Q33" s="32"/>
      <c r="R33" s="32"/>
    </row>
    <row r="34" spans="1:18">
      <c r="B34" s="16"/>
      <c r="C34" s="16"/>
      <c r="D34" s="16"/>
      <c r="E34" s="16"/>
      <c r="F34" s="16"/>
      <c r="G34" s="16"/>
    </row>
    <row r="35" spans="1:18">
      <c r="B35" s="16"/>
      <c r="C35" s="16"/>
      <c r="D35" s="16"/>
      <c r="E35" s="12"/>
      <c r="F35" s="16"/>
      <c r="G35" s="16"/>
    </row>
    <row r="36" spans="1:18">
      <c r="B36" s="16"/>
      <c r="C36" s="16"/>
      <c r="D36" s="16"/>
      <c r="E36" s="12"/>
      <c r="F36" s="16"/>
      <c r="G36" s="16"/>
    </row>
    <row r="37" spans="1:18">
      <c r="B37" s="16"/>
      <c r="C37" s="16"/>
      <c r="D37" s="16"/>
      <c r="E37" s="12"/>
      <c r="F37" s="16"/>
      <c r="G37" s="16"/>
    </row>
    <row r="38" spans="1:18">
      <c r="B38" s="16"/>
      <c r="C38" s="16"/>
      <c r="D38" s="16"/>
      <c r="E38" s="12"/>
      <c r="F38" s="16"/>
      <c r="G38" s="16"/>
    </row>
    <row r="39" spans="1:18">
      <c r="B39" s="16"/>
      <c r="C39" s="16"/>
      <c r="D39" s="16"/>
      <c r="E39" s="12"/>
      <c r="F39" s="16"/>
      <c r="G39" s="16"/>
    </row>
    <row r="40" spans="1:18">
      <c r="B40" s="16"/>
      <c r="C40" s="16"/>
      <c r="D40" s="16"/>
      <c r="E40" s="12"/>
      <c r="F40" s="16"/>
      <c r="G40" s="16"/>
    </row>
    <row r="41" spans="1:18">
      <c r="B41" s="16"/>
      <c r="C41" s="16"/>
      <c r="E41" s="12"/>
    </row>
    <row r="42" spans="1:18">
      <c r="B42" s="16"/>
      <c r="C42" s="16"/>
      <c r="D42" s="16"/>
      <c r="E42" s="12"/>
      <c r="F42" s="16"/>
      <c r="G42" s="16"/>
    </row>
    <row r="43" spans="1:18">
      <c r="C43" s="16"/>
      <c r="E43" s="12"/>
    </row>
    <row r="44" spans="1:18">
      <c r="C44" s="16"/>
      <c r="E44" s="12"/>
    </row>
    <row r="45" spans="1:18">
      <c r="C45" s="16"/>
      <c r="E45" s="12"/>
    </row>
    <row r="46" spans="1:18">
      <c r="C46" s="16"/>
      <c r="E46" s="12"/>
    </row>
    <row r="47" spans="1:18">
      <c r="C47" s="16"/>
      <c r="E47" s="12"/>
    </row>
    <row r="48" spans="1:18">
      <c r="C48" s="16"/>
      <c r="E48" s="12"/>
    </row>
    <row r="49" spans="5:5">
      <c r="E49" s="12"/>
    </row>
    <row r="50" spans="5:5">
      <c r="E50" s="12"/>
    </row>
    <row r="51" spans="5:5">
      <c r="E51" s="12"/>
    </row>
    <row r="52" spans="5:5">
      <c r="E52" s="12"/>
    </row>
    <row r="53" spans="5:5">
      <c r="E53" s="12"/>
    </row>
    <row r="54" spans="5:5">
      <c r="E54" s="12"/>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4"/>
  <sheetViews>
    <sheetView workbookViewId="0">
      <selection activeCell="B2" sqref="B2"/>
    </sheetView>
  </sheetViews>
  <sheetFormatPr defaultRowHeight="15"/>
  <cols>
    <col min="1" max="1" width="10" style="32" customWidth="1"/>
    <col min="2" max="2" width="21.28515625" style="32" customWidth="1"/>
    <col min="3" max="3" width="20.5703125" style="32" customWidth="1"/>
    <col min="4" max="4" width="11.7109375" style="32" customWidth="1"/>
    <col min="5" max="5" width="14.7109375" style="32" bestFit="1" customWidth="1"/>
    <col min="6" max="6" width="14.7109375" style="32" customWidth="1"/>
    <col min="7" max="9" width="9.140625" style="32"/>
    <col min="10" max="10" width="12.7109375" style="32" bestFit="1" customWidth="1"/>
    <col min="11" max="16384" width="9.140625" style="32"/>
  </cols>
  <sheetData>
    <row r="1" spans="1:10">
      <c r="A1" s="1" t="s">
        <v>0</v>
      </c>
      <c r="B1" s="32" t="s">
        <v>105</v>
      </c>
    </row>
    <row r="2" spans="1:10">
      <c r="A2" s="1" t="s">
        <v>1</v>
      </c>
      <c r="B2" s="32" t="s">
        <v>14</v>
      </c>
    </row>
    <row r="3" spans="1:10">
      <c r="A3" s="1" t="s">
        <v>2</v>
      </c>
      <c r="B3" s="32" t="s">
        <v>18</v>
      </c>
    </row>
    <row r="4" spans="1:10">
      <c r="A4" s="1" t="s">
        <v>3</v>
      </c>
      <c r="B4" s="32" t="s">
        <v>20</v>
      </c>
    </row>
    <row r="7" spans="1:10">
      <c r="A7" s="3"/>
      <c r="B7" s="5" t="s">
        <v>13</v>
      </c>
      <c r="C7" s="5" t="s">
        <v>15</v>
      </c>
      <c r="D7" s="5" t="s">
        <v>16</v>
      </c>
      <c r="E7" s="8" t="s">
        <v>101</v>
      </c>
      <c r="F7" s="18"/>
    </row>
    <row r="8" spans="1:10">
      <c r="A8" s="2">
        <v>42094</v>
      </c>
      <c r="B8" s="4">
        <v>1.4870841861075235</v>
      </c>
      <c r="C8" s="4">
        <v>1.756220227555727</v>
      </c>
      <c r="D8" s="4">
        <v>0.7508979127926807</v>
      </c>
      <c r="E8" s="4">
        <v>2.0846523468990075</v>
      </c>
      <c r="F8" s="12"/>
      <c r="H8" s="39"/>
      <c r="I8" s="39"/>
      <c r="J8" s="39"/>
    </row>
    <row r="9" spans="1:10">
      <c r="A9" s="2">
        <v>42185</v>
      </c>
      <c r="B9" s="4">
        <v>0.98634874269716288</v>
      </c>
      <c r="C9" s="4">
        <v>2.0191941156697091</v>
      </c>
      <c r="D9" s="4">
        <v>-0.31768016533449961</v>
      </c>
      <c r="E9" s="4">
        <v>1.2989660842024353</v>
      </c>
      <c r="F9" s="12"/>
      <c r="G9" s="39"/>
      <c r="H9" s="39"/>
      <c r="I9" s="39"/>
      <c r="J9" s="39"/>
    </row>
    <row r="10" spans="1:10">
      <c r="A10" s="2">
        <v>42277</v>
      </c>
      <c r="B10" s="4">
        <v>1.8825937255745773</v>
      </c>
      <c r="C10" s="4">
        <v>2.3165126086318377</v>
      </c>
      <c r="D10" s="4">
        <v>0.13718441729573261</v>
      </c>
      <c r="E10" s="4">
        <v>6.6597851696142518</v>
      </c>
      <c r="F10" s="12"/>
      <c r="G10" s="39"/>
      <c r="H10" s="39"/>
      <c r="I10" s="39"/>
      <c r="J10" s="39"/>
    </row>
    <row r="11" spans="1:10">
      <c r="A11" s="2">
        <v>42369</v>
      </c>
      <c r="B11" s="4">
        <v>1.6990956355730003</v>
      </c>
      <c r="C11" s="4">
        <v>2.2374188457410904</v>
      </c>
      <c r="D11" s="4">
        <v>1.1520562118971345</v>
      </c>
      <c r="E11" s="4">
        <v>-0.92484625432971423</v>
      </c>
      <c r="F11" s="12"/>
      <c r="G11" s="39"/>
      <c r="H11" s="39"/>
      <c r="I11" s="39"/>
      <c r="J11" s="39"/>
    </row>
    <row r="12" spans="1:10">
      <c r="A12" s="2">
        <v>42460</v>
      </c>
      <c r="B12" s="4">
        <v>1.0476383698197811</v>
      </c>
      <c r="C12" s="4">
        <v>1.8609491789430166</v>
      </c>
      <c r="D12" s="4">
        <v>-0.28246078762471649</v>
      </c>
      <c r="E12" s="4">
        <v>0.45833284082246184</v>
      </c>
      <c r="G12" s="39"/>
      <c r="H12" s="39"/>
      <c r="I12" s="39"/>
      <c r="J12" s="39"/>
    </row>
    <row r="13" spans="1:10">
      <c r="A13" s="2">
        <v>42551</v>
      </c>
      <c r="B13" s="4">
        <v>2.1154138221533003</v>
      </c>
      <c r="C13" s="4">
        <v>2.2093979837265465</v>
      </c>
      <c r="D13" s="4">
        <v>2.2837779558125604</v>
      </c>
      <c r="E13" s="4">
        <v>1.0692979607821451</v>
      </c>
      <c r="G13" s="39"/>
      <c r="H13" s="39"/>
      <c r="I13" s="39"/>
      <c r="J13" s="39"/>
    </row>
    <row r="14" spans="1:10">
      <c r="A14" s="2">
        <v>42643</v>
      </c>
      <c r="B14" s="4">
        <v>1.5363696531413229</v>
      </c>
      <c r="C14" s="4">
        <v>1.6863593340293415</v>
      </c>
      <c r="D14" s="4">
        <v>1.7670436530844214</v>
      </c>
      <c r="E14" s="4">
        <v>1.3054469351084341</v>
      </c>
      <c r="G14" s="39"/>
      <c r="H14" s="39"/>
      <c r="I14" s="39"/>
      <c r="J14" s="39"/>
    </row>
    <row r="15" spans="1:10">
      <c r="A15" s="2">
        <v>42735</v>
      </c>
      <c r="B15" s="4">
        <v>0.98659299717374083</v>
      </c>
      <c r="C15" s="4">
        <v>1.6766051740211507</v>
      </c>
      <c r="D15" s="4">
        <v>-5.1717360602432372E-2</v>
      </c>
      <c r="E15" s="4">
        <v>0.40394059636084112</v>
      </c>
      <c r="G15" s="39"/>
      <c r="H15" s="39"/>
      <c r="I15" s="39"/>
      <c r="J15" s="39"/>
    </row>
    <row r="16" spans="1:10">
      <c r="A16" s="2">
        <v>42825</v>
      </c>
      <c r="B16" s="4">
        <v>1.8025209287285238</v>
      </c>
      <c r="C16" s="4">
        <v>1.8030943029100799</v>
      </c>
      <c r="D16" s="4">
        <v>1.6735403455562015</v>
      </c>
      <c r="E16" s="4">
        <v>2.2296159071412802</v>
      </c>
      <c r="G16" s="39"/>
      <c r="H16" s="39"/>
      <c r="I16" s="39"/>
      <c r="J16" s="39"/>
    </row>
    <row r="17" spans="1:10">
      <c r="A17" s="2">
        <v>42916</v>
      </c>
      <c r="B17" s="4">
        <v>1.3489451005999298</v>
      </c>
      <c r="C17" s="4">
        <v>1.8228146768698217</v>
      </c>
      <c r="D17" s="4">
        <v>0.56154584253900186</v>
      </c>
      <c r="E17" s="4">
        <v>3.3840774056133061</v>
      </c>
      <c r="G17" s="39"/>
      <c r="H17" s="39"/>
      <c r="I17" s="39"/>
      <c r="J17" s="39"/>
    </row>
    <row r="18" spans="1:10">
      <c r="A18" s="2">
        <v>43008</v>
      </c>
      <c r="B18" s="4">
        <v>1.7510347639348112</v>
      </c>
      <c r="C18" s="4">
        <v>1.7444172271807723</v>
      </c>
      <c r="D18" s="4">
        <v>2.0552943083838482</v>
      </c>
      <c r="E18" s="4">
        <v>2.5205602804141414</v>
      </c>
      <c r="G18" s="39"/>
      <c r="H18" s="39"/>
      <c r="I18" s="39"/>
      <c r="J18" s="39"/>
    </row>
    <row r="19" spans="1:10">
      <c r="A19" s="2">
        <v>43100</v>
      </c>
      <c r="B19" s="4">
        <v>1.8186553070761891</v>
      </c>
      <c r="C19" s="4">
        <v>1.5145999739076599</v>
      </c>
      <c r="D19" s="4">
        <v>1.8061179857147502</v>
      </c>
      <c r="E19" s="4">
        <v>6.0835731625427103</v>
      </c>
      <c r="G19" s="39"/>
      <c r="H19" s="39"/>
      <c r="I19" s="39"/>
      <c r="J19" s="39"/>
    </row>
    <row r="20" spans="1:10">
      <c r="A20" s="2">
        <v>43190</v>
      </c>
      <c r="B20" s="4">
        <v>1.6076429821005433</v>
      </c>
      <c r="C20" s="4">
        <v>1.6241876648116493</v>
      </c>
      <c r="D20" s="4">
        <v>1.6593213498343751</v>
      </c>
      <c r="E20" s="4">
        <v>2.0459093964507513</v>
      </c>
      <c r="G20" s="39"/>
      <c r="H20" s="39"/>
      <c r="I20" s="39"/>
      <c r="J20" s="39"/>
    </row>
    <row r="21" spans="1:10">
      <c r="A21" s="2">
        <v>43281</v>
      </c>
      <c r="B21" s="4">
        <v>1.4567275625565479</v>
      </c>
      <c r="C21" s="4">
        <v>1.2284855133544381</v>
      </c>
      <c r="D21" s="4">
        <v>1.8314293552582628</v>
      </c>
      <c r="E21" s="4">
        <v>1.6790529091450068</v>
      </c>
      <c r="G21" s="39"/>
      <c r="H21" s="39"/>
      <c r="I21" s="39"/>
      <c r="J21" s="39"/>
    </row>
    <row r="22" spans="1:10">
      <c r="A22" s="2">
        <v>43373</v>
      </c>
      <c r="B22" s="4">
        <v>1.3552504869743798</v>
      </c>
      <c r="C22" s="4">
        <v>1.2562727206220092</v>
      </c>
      <c r="D22" s="4">
        <v>1.6674574854334212</v>
      </c>
      <c r="E22" s="4">
        <v>1.7557259172557238</v>
      </c>
      <c r="G22" s="39"/>
      <c r="H22" s="39"/>
      <c r="I22" s="39"/>
      <c r="J22" s="39"/>
    </row>
    <row r="23" spans="1:10">
      <c r="A23" s="2">
        <v>43465</v>
      </c>
      <c r="B23" s="4">
        <v>1.226437445615769</v>
      </c>
      <c r="C23" s="4">
        <v>1.3081695790773118</v>
      </c>
      <c r="D23" s="4">
        <v>1.0024479249906237</v>
      </c>
      <c r="E23" s="4">
        <v>1.1219721056304532</v>
      </c>
      <c r="G23" s="39"/>
      <c r="H23" s="39"/>
      <c r="I23" s="39"/>
      <c r="J23" s="39"/>
    </row>
    <row r="24" spans="1:10">
      <c r="A24" s="2">
        <v>43555</v>
      </c>
      <c r="B24" s="4">
        <v>1.2589233142790812</v>
      </c>
      <c r="C24" s="4">
        <v>1.1008735123204882</v>
      </c>
      <c r="D24" s="4">
        <v>1.3289413891320878</v>
      </c>
      <c r="E24" s="4">
        <v>3.2992518363901047</v>
      </c>
      <c r="G24" s="39"/>
      <c r="H24" s="39"/>
      <c r="I24" s="39"/>
      <c r="J24" s="39"/>
    </row>
    <row r="25" spans="1:10">
      <c r="A25" s="2">
        <v>43646</v>
      </c>
      <c r="B25" s="4">
        <v>1.094121620030819</v>
      </c>
      <c r="C25" s="4">
        <v>1.142640395856942</v>
      </c>
      <c r="D25" s="4">
        <v>1.1223279775574468</v>
      </c>
      <c r="E25" s="4">
        <v>2.1695714285467682</v>
      </c>
      <c r="G25" s="39"/>
      <c r="H25" s="39"/>
      <c r="I25" s="39"/>
      <c r="J25" s="39"/>
    </row>
    <row r="26" spans="1:10">
      <c r="A26" s="2">
        <v>43738</v>
      </c>
      <c r="B26" s="4">
        <v>1.088909231019386</v>
      </c>
      <c r="C26" s="4">
        <v>1.2670973970115185</v>
      </c>
      <c r="D26" s="4">
        <v>0.72068174993249468</v>
      </c>
      <c r="E26" s="4">
        <v>1.5514988648161587</v>
      </c>
      <c r="G26" s="39"/>
      <c r="H26" s="39"/>
      <c r="I26" s="39"/>
      <c r="J26" s="39"/>
    </row>
    <row r="27" spans="1:10">
      <c r="A27" s="2">
        <v>43830</v>
      </c>
      <c r="B27" s="4">
        <v>1.1222224417327231</v>
      </c>
      <c r="C27" s="4">
        <v>1.2931101241360432</v>
      </c>
      <c r="D27" s="4">
        <v>0.82010405416725884</v>
      </c>
      <c r="E27" s="4">
        <v>2.3355442497381418</v>
      </c>
      <c r="F27" s="16"/>
      <c r="G27" s="39"/>
      <c r="H27" s="39"/>
      <c r="I27" s="39"/>
      <c r="J27" s="39"/>
    </row>
    <row r="28" spans="1:10">
      <c r="A28" s="2">
        <v>43921</v>
      </c>
      <c r="B28" s="4">
        <v>1.8213930713040005</v>
      </c>
      <c r="C28" s="4">
        <v>1.4286585058030488</v>
      </c>
      <c r="D28" s="4">
        <v>2.6006990889422266</v>
      </c>
      <c r="E28" s="4">
        <v>0.91167508720773061</v>
      </c>
      <c r="F28" s="16"/>
      <c r="G28" s="39"/>
      <c r="H28" s="39"/>
      <c r="I28" s="39"/>
      <c r="J28" s="39"/>
    </row>
    <row r="29" spans="1:10">
      <c r="A29" s="2">
        <v>44012</v>
      </c>
      <c r="B29" s="4">
        <v>0.94063700418245411</v>
      </c>
      <c r="C29" s="4">
        <v>1.335059220053747</v>
      </c>
      <c r="D29" s="4">
        <v>0.67339060124691485</v>
      </c>
      <c r="E29" s="4">
        <v>-0.50474410739382858</v>
      </c>
      <c r="F29" s="16"/>
      <c r="G29" s="39"/>
      <c r="H29" s="39"/>
      <c r="I29" s="39"/>
      <c r="J29" s="39"/>
    </row>
    <row r="30" spans="1:10">
      <c r="A30" s="2">
        <v>44104</v>
      </c>
      <c r="B30" s="4">
        <v>0.84583334671317623</v>
      </c>
      <c r="C30" s="4">
        <v>1.3771314870328677</v>
      </c>
      <c r="D30" s="4">
        <v>-0.25522150066924487</v>
      </c>
      <c r="E30" s="4">
        <v>1.3702757140315658</v>
      </c>
      <c r="F30" s="16"/>
      <c r="G30" s="39"/>
      <c r="H30" s="39"/>
      <c r="I30" s="39"/>
      <c r="J30" s="39"/>
    </row>
    <row r="31" spans="1:10">
      <c r="A31" s="2">
        <v>44196</v>
      </c>
      <c r="B31" s="4">
        <v>1.0025389143690777</v>
      </c>
      <c r="C31" s="4">
        <v>1.5265194759908063</v>
      </c>
      <c r="D31" s="4">
        <v>0.23346732158811001</v>
      </c>
      <c r="E31" s="4">
        <v>0.57990463513577506</v>
      </c>
      <c r="F31" s="16"/>
      <c r="G31" s="39"/>
      <c r="H31" s="39"/>
      <c r="I31" s="39"/>
      <c r="J31" s="39"/>
    </row>
    <row r="32" spans="1:10">
      <c r="A32" s="2">
        <v>44286</v>
      </c>
      <c r="B32" s="4">
        <v>0.85224555281371295</v>
      </c>
      <c r="C32" s="4">
        <v>1.503815379467488</v>
      </c>
      <c r="D32" s="4">
        <v>-0.2810237462888554</v>
      </c>
      <c r="E32" s="4">
        <v>1.0189009055043607</v>
      </c>
      <c r="F32" s="16"/>
      <c r="G32" s="39"/>
      <c r="H32" s="39"/>
      <c r="I32" s="39"/>
      <c r="J32" s="39"/>
    </row>
    <row r="33" spans="1:10">
      <c r="A33" s="2">
        <v>44377</v>
      </c>
      <c r="B33" s="4">
        <v>1.1446740174789749</v>
      </c>
      <c r="C33" s="4">
        <v>1.6587930271980023</v>
      </c>
      <c r="D33" s="4">
        <v>0.28462262601112176</v>
      </c>
      <c r="E33" s="4">
        <v>3.0462846367236285</v>
      </c>
      <c r="F33" s="16"/>
      <c r="G33" s="39"/>
      <c r="H33" s="39"/>
      <c r="I33" s="39"/>
      <c r="J33" s="39"/>
    </row>
    <row r="34" spans="1:10">
      <c r="B34" s="16"/>
      <c r="C34" s="16"/>
      <c r="D34" s="16"/>
      <c r="E34" s="16"/>
      <c r="F34" s="16"/>
    </row>
    <row r="35" spans="1:10">
      <c r="B35" s="16"/>
      <c r="C35" s="16"/>
      <c r="D35" s="12"/>
      <c r="E35" s="16"/>
      <c r="F35" s="16"/>
    </row>
    <row r="36" spans="1:10">
      <c r="B36" s="16"/>
      <c r="C36" s="16"/>
      <c r="D36" s="12"/>
      <c r="E36" s="16"/>
      <c r="F36" s="16"/>
    </row>
    <row r="37" spans="1:10">
      <c r="B37" s="16"/>
      <c r="C37" s="16"/>
      <c r="D37" s="12"/>
      <c r="E37" s="16"/>
      <c r="F37" s="16"/>
    </row>
    <row r="38" spans="1:10">
      <c r="B38" s="16"/>
      <c r="C38" s="16"/>
      <c r="D38" s="12"/>
      <c r="E38" s="16"/>
      <c r="F38" s="16"/>
    </row>
    <row r="39" spans="1:10">
      <c r="B39" s="16"/>
      <c r="C39" s="16"/>
      <c r="D39" s="12"/>
      <c r="E39" s="16"/>
      <c r="F39" s="16"/>
    </row>
    <row r="40" spans="1:10">
      <c r="B40" s="16"/>
      <c r="C40" s="16"/>
      <c r="D40" s="12"/>
      <c r="E40" s="16"/>
      <c r="F40" s="16"/>
    </row>
    <row r="41" spans="1:10">
      <c r="B41" s="16"/>
      <c r="D41" s="12"/>
    </row>
    <row r="42" spans="1:10">
      <c r="B42" s="16"/>
      <c r="C42" s="16"/>
      <c r="D42" s="12"/>
      <c r="E42" s="16"/>
      <c r="F42" s="16"/>
    </row>
    <row r="43" spans="1:10">
      <c r="D43" s="12"/>
    </row>
    <row r="44" spans="1:10">
      <c r="D44" s="12"/>
    </row>
    <row r="45" spans="1:10">
      <c r="D45" s="12"/>
    </row>
    <row r="46" spans="1:10">
      <c r="D46" s="12"/>
    </row>
    <row r="47" spans="1:10">
      <c r="D47" s="12"/>
    </row>
    <row r="48" spans="1:10">
      <c r="D48" s="12"/>
    </row>
    <row r="49" spans="4:4">
      <c r="D49" s="12"/>
    </row>
    <row r="50" spans="4:4">
      <c r="D50" s="12"/>
    </row>
    <row r="51" spans="4:4">
      <c r="D51" s="12"/>
    </row>
    <row r="52" spans="4:4">
      <c r="D52" s="12"/>
    </row>
    <row r="53" spans="4:4">
      <c r="D53" s="12"/>
    </row>
    <row r="54" spans="4:4">
      <c r="D54" s="12"/>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3"/>
  <sheetViews>
    <sheetView workbookViewId="0">
      <selection activeCell="D8" sqref="D8"/>
    </sheetView>
  </sheetViews>
  <sheetFormatPr defaultRowHeight="15"/>
  <cols>
    <col min="1" max="1" width="10" customWidth="1"/>
    <col min="2" max="4" width="20.5703125" customWidth="1"/>
    <col min="8" max="8" width="12" bestFit="1" customWidth="1"/>
  </cols>
  <sheetData>
    <row r="1" spans="1:8">
      <c r="A1" s="1" t="s">
        <v>0</v>
      </c>
      <c r="B1" t="s">
        <v>70</v>
      </c>
    </row>
    <row r="2" spans="1:8">
      <c r="A2" s="1" t="s">
        <v>1</v>
      </c>
      <c r="B2" t="s">
        <v>110</v>
      </c>
    </row>
    <row r="3" spans="1:8">
      <c r="A3" s="1" t="s">
        <v>2</v>
      </c>
      <c r="B3" t="s">
        <v>9</v>
      </c>
    </row>
    <row r="4" spans="1:8">
      <c r="A4" s="1" t="s">
        <v>3</v>
      </c>
      <c r="B4" t="s">
        <v>19</v>
      </c>
    </row>
    <row r="7" spans="1:8">
      <c r="A7" s="3"/>
      <c r="B7" s="5" t="s">
        <v>111</v>
      </c>
      <c r="C7" s="5" t="s">
        <v>112</v>
      </c>
      <c r="D7" s="5" t="s">
        <v>113</v>
      </c>
    </row>
    <row r="8" spans="1:8">
      <c r="A8" s="2">
        <v>42094</v>
      </c>
      <c r="B8" s="12">
        <f>C8+D8</f>
        <v>6624.4529502780006</v>
      </c>
      <c r="C8" s="12">
        <v>3799.3565619999999</v>
      </c>
      <c r="D8" s="12">
        <v>2825.0963882780002</v>
      </c>
    </row>
    <row r="9" spans="1:8">
      <c r="A9" s="2">
        <v>42185</v>
      </c>
      <c r="B9" s="12">
        <f t="shared" ref="B9:B28" si="0">C9+D9</f>
        <v>6445.2935142139995</v>
      </c>
      <c r="C9" s="12">
        <v>3767.5786309999999</v>
      </c>
      <c r="D9" s="12">
        <v>2677.7148832140001</v>
      </c>
    </row>
    <row r="10" spans="1:8">
      <c r="A10" s="2">
        <v>42277</v>
      </c>
      <c r="B10" s="12">
        <f t="shared" si="0"/>
        <v>6652.5052238669996</v>
      </c>
      <c r="C10" s="12">
        <v>3938.5416712000001</v>
      </c>
      <c r="D10" s="12">
        <v>2713.9635526669999</v>
      </c>
    </row>
    <row r="11" spans="1:8">
      <c r="A11" s="2">
        <v>42369</v>
      </c>
      <c r="B11" s="12">
        <f t="shared" si="0"/>
        <v>6344.8045711209998</v>
      </c>
      <c r="C11" s="12">
        <v>3693.80450991</v>
      </c>
      <c r="D11" s="12">
        <v>2651.0000612109998</v>
      </c>
      <c r="G11" s="36"/>
      <c r="H11" s="36"/>
    </row>
    <row r="12" spans="1:8">
      <c r="A12" s="2">
        <v>42460</v>
      </c>
      <c r="B12" s="12">
        <f t="shared" si="0"/>
        <v>6673.3954570919996</v>
      </c>
      <c r="C12" s="12">
        <v>3822.93277137</v>
      </c>
      <c r="D12" s="12">
        <v>2850.4626857220001</v>
      </c>
      <c r="G12" s="36"/>
      <c r="H12" s="36"/>
    </row>
    <row r="13" spans="1:8">
      <c r="A13" s="2">
        <v>42551</v>
      </c>
      <c r="B13" s="12">
        <f t="shared" si="0"/>
        <v>6939.7991628270001</v>
      </c>
      <c r="C13" s="12">
        <v>3947.3706797700002</v>
      </c>
      <c r="D13" s="12">
        <v>2992.428483057</v>
      </c>
      <c r="G13" s="36"/>
      <c r="H13" s="36"/>
    </row>
    <row r="14" spans="1:8">
      <c r="A14" s="2">
        <v>42643</v>
      </c>
      <c r="B14" s="12">
        <f t="shared" si="0"/>
        <v>6962.6365414089996</v>
      </c>
      <c r="C14" s="12">
        <v>3964.40023569</v>
      </c>
      <c r="D14" s="12">
        <v>2998.236305719</v>
      </c>
      <c r="G14" s="36"/>
      <c r="H14" s="36"/>
    </row>
    <row r="15" spans="1:8">
      <c r="A15" s="2">
        <v>42735</v>
      </c>
      <c r="B15" s="12">
        <f t="shared" si="0"/>
        <v>6752.4770430509998</v>
      </c>
      <c r="C15" s="12">
        <v>3845.2224599900001</v>
      </c>
      <c r="D15" s="12">
        <v>2907.2545830610002</v>
      </c>
      <c r="G15" s="36"/>
      <c r="H15" s="36"/>
    </row>
    <row r="16" spans="1:8">
      <c r="A16" s="2">
        <v>42825</v>
      </c>
      <c r="B16" s="12">
        <f t="shared" si="0"/>
        <v>7217.6632122319998</v>
      </c>
      <c r="C16" s="12">
        <v>4108.2958836999996</v>
      </c>
      <c r="D16" s="12">
        <v>3109.3673285320001</v>
      </c>
      <c r="G16" s="36"/>
      <c r="H16" s="36"/>
    </row>
    <row r="17" spans="1:8">
      <c r="A17" s="2">
        <v>42916</v>
      </c>
      <c r="B17" s="12">
        <f t="shared" si="0"/>
        <v>7149.9924923100007</v>
      </c>
      <c r="C17" s="12">
        <v>3931.88549951</v>
      </c>
      <c r="D17" s="12">
        <v>3218.1069928000002</v>
      </c>
      <c r="G17" s="36"/>
      <c r="H17" s="36"/>
    </row>
    <row r="18" spans="1:8">
      <c r="A18" s="2">
        <v>43008</v>
      </c>
      <c r="B18" s="12">
        <f t="shared" si="0"/>
        <v>7280.2358264680006</v>
      </c>
      <c r="C18" s="12">
        <v>3999.53704272</v>
      </c>
      <c r="D18" s="12">
        <v>3280.6987837480001</v>
      </c>
      <c r="G18" s="36"/>
      <c r="H18" s="36"/>
    </row>
    <row r="19" spans="1:8">
      <c r="A19" s="2">
        <v>43100</v>
      </c>
      <c r="B19" s="12">
        <f t="shared" si="0"/>
        <v>7058.2830476879999</v>
      </c>
      <c r="C19" s="12">
        <v>3854.7263612299998</v>
      </c>
      <c r="D19" s="12">
        <v>3203.5566864580001</v>
      </c>
      <c r="G19" s="36"/>
      <c r="H19" s="36"/>
    </row>
    <row r="20" spans="1:8">
      <c r="A20" s="2">
        <v>43190</v>
      </c>
      <c r="B20" s="12">
        <f t="shared" si="0"/>
        <v>7472.8138703079994</v>
      </c>
      <c r="C20" s="12">
        <v>4110.6600644399996</v>
      </c>
      <c r="D20" s="12">
        <v>3362.1538058679998</v>
      </c>
      <c r="G20" s="36"/>
      <c r="H20" s="36"/>
    </row>
    <row r="21" spans="1:8">
      <c r="A21" s="2">
        <v>43281</v>
      </c>
      <c r="B21" s="12">
        <f t="shared" si="0"/>
        <v>7862.4110740100004</v>
      </c>
      <c r="C21" s="12">
        <v>4399.4840963500001</v>
      </c>
      <c r="D21" s="12">
        <v>3462.9269776599999</v>
      </c>
      <c r="G21" s="36"/>
      <c r="H21" s="36"/>
    </row>
    <row r="22" spans="1:8">
      <c r="A22" s="2">
        <v>43373</v>
      </c>
      <c r="B22" s="12">
        <f t="shared" si="0"/>
        <v>7734.5371551130002</v>
      </c>
      <c r="C22" s="12">
        <v>4270.79563263</v>
      </c>
      <c r="D22" s="12">
        <v>3463.7415224830002</v>
      </c>
      <c r="G22" s="36"/>
      <c r="H22" s="36"/>
    </row>
    <row r="23" spans="1:8">
      <c r="A23" s="2">
        <v>43465</v>
      </c>
      <c r="B23" s="12">
        <f t="shared" si="0"/>
        <v>7604.8455419299989</v>
      </c>
      <c r="C23" s="12">
        <v>4133.3223842999996</v>
      </c>
      <c r="D23" s="12">
        <v>3471.5231576299998</v>
      </c>
      <c r="G23" s="36"/>
      <c r="H23" s="36"/>
    </row>
    <row r="24" spans="1:8">
      <c r="A24" s="2">
        <v>43555</v>
      </c>
      <c r="B24" s="12">
        <f t="shared" si="0"/>
        <v>8026.4816446780005</v>
      </c>
      <c r="C24" s="12">
        <v>4448.4451563800003</v>
      </c>
      <c r="D24" s="12">
        <v>3578.0364882980002</v>
      </c>
      <c r="G24" s="36"/>
      <c r="H24" s="36"/>
    </row>
    <row r="25" spans="1:8">
      <c r="A25" s="2">
        <v>43646</v>
      </c>
      <c r="B25" s="12">
        <f t="shared" si="0"/>
        <v>8120.4437983380003</v>
      </c>
      <c r="C25" s="12">
        <v>4466.1019323500004</v>
      </c>
      <c r="D25" s="12">
        <v>3654.3418659879999</v>
      </c>
      <c r="G25" s="36"/>
      <c r="H25" s="36"/>
    </row>
    <row r="26" spans="1:8">
      <c r="A26" s="2">
        <v>43738</v>
      </c>
      <c r="B26" s="12">
        <f t="shared" si="0"/>
        <v>8347.4828333019996</v>
      </c>
      <c r="C26" s="12">
        <v>4595.7926602699999</v>
      </c>
      <c r="D26" s="12">
        <v>3751.6901730320001</v>
      </c>
      <c r="G26" s="36"/>
      <c r="H26" s="36"/>
    </row>
    <row r="27" spans="1:8">
      <c r="A27" s="2">
        <v>43830</v>
      </c>
      <c r="B27" s="12">
        <f t="shared" si="0"/>
        <v>8172.6477065539993</v>
      </c>
      <c r="C27" s="12">
        <v>4467.1029817299996</v>
      </c>
      <c r="D27" s="12">
        <v>3705.5447248239998</v>
      </c>
      <c r="G27" s="36"/>
      <c r="H27" s="36"/>
    </row>
    <row r="28" spans="1:8">
      <c r="A28" s="2">
        <v>43921</v>
      </c>
      <c r="B28" s="12">
        <f t="shared" si="0"/>
        <v>8780.2264941729991</v>
      </c>
      <c r="C28" s="12">
        <f>4777738968500/1000000000</f>
        <v>4777.7389684999998</v>
      </c>
      <c r="D28" s="12">
        <f>4002487525673/1000000000</f>
        <v>4002.4875256730002</v>
      </c>
      <c r="G28" s="36"/>
      <c r="H28" s="36"/>
    </row>
    <row r="29" spans="1:8">
      <c r="A29" s="2">
        <v>44012</v>
      </c>
      <c r="B29" s="12">
        <f>C29+D29</f>
        <v>8722.4839510230013</v>
      </c>
      <c r="C29" s="12">
        <f>4540931285470/1000000000</f>
        <v>4540.9312854700001</v>
      </c>
      <c r="D29" s="12">
        <f>4181552665553/1000000000</f>
        <v>4181.5526655530002</v>
      </c>
      <c r="G29" s="36"/>
      <c r="H29" s="36"/>
    </row>
    <row r="30" spans="1:8">
      <c r="A30" s="2">
        <v>44104</v>
      </c>
      <c r="B30" s="12">
        <f>C30+D30</f>
        <v>8764.0699949899008</v>
      </c>
      <c r="C30" s="12">
        <v>4535.9191630662308</v>
      </c>
      <c r="D30" s="12">
        <v>4228.15083192367</v>
      </c>
      <c r="F30" s="32"/>
      <c r="G30" s="36"/>
      <c r="H30" s="36"/>
    </row>
    <row r="31" spans="1:8">
      <c r="A31" s="2">
        <v>44196</v>
      </c>
      <c r="B31" s="12">
        <f>C31+D31</f>
        <v>8515.2535863017511</v>
      </c>
      <c r="C31" s="12">
        <v>4255.9145882303201</v>
      </c>
      <c r="D31" s="12">
        <v>4259.3389980714301</v>
      </c>
      <c r="F31" s="32"/>
      <c r="G31" s="36"/>
      <c r="H31" s="36"/>
    </row>
    <row r="32" spans="1:8">
      <c r="A32" s="2">
        <v>44286</v>
      </c>
      <c r="B32" s="12">
        <f>C32+D32</f>
        <v>8998.0140842792098</v>
      </c>
      <c r="C32" s="12">
        <f>4556631944950.58/1000000000</f>
        <v>4556.63194495058</v>
      </c>
      <c r="D32" s="12">
        <f>4441382139328.63/1000000000</f>
        <v>4441.3821393286298</v>
      </c>
      <c r="G32" s="36"/>
      <c r="H32" s="36"/>
    </row>
    <row r="33" spans="1:8">
      <c r="A33" s="2">
        <v>44377</v>
      </c>
      <c r="B33" s="12">
        <f>C33+D33</f>
        <v>9200.7189286091998</v>
      </c>
      <c r="C33" s="12">
        <f>4633080953923.22/1000000000</f>
        <v>4633.0809539232196</v>
      </c>
      <c r="D33" s="12">
        <f>4567637974685.98/1000000000</f>
        <v>4567.6379746859802</v>
      </c>
      <c r="G33" s="36"/>
      <c r="H33" s="36"/>
    </row>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66"/>
  <sheetViews>
    <sheetView zoomScale="80" zoomScaleNormal="80" workbookViewId="0">
      <selection activeCell="F22" sqref="F22"/>
    </sheetView>
  </sheetViews>
  <sheetFormatPr defaultRowHeight="15"/>
  <cols>
    <col min="1" max="1" width="12.85546875" customWidth="1"/>
    <col min="2" max="4" width="20.5703125" customWidth="1"/>
  </cols>
  <sheetData>
    <row r="1" spans="1:8">
      <c r="A1" s="1" t="s">
        <v>0</v>
      </c>
      <c r="B1" t="s">
        <v>69</v>
      </c>
    </row>
    <row r="2" spans="1:8">
      <c r="A2" s="1" t="s">
        <v>1</v>
      </c>
      <c r="B2" t="s">
        <v>14</v>
      </c>
    </row>
    <row r="3" spans="1:8">
      <c r="A3" s="1" t="s">
        <v>2</v>
      </c>
      <c r="B3" t="s">
        <v>18</v>
      </c>
    </row>
    <row r="4" spans="1:8">
      <c r="A4" s="1" t="s">
        <v>3</v>
      </c>
      <c r="B4" t="s">
        <v>20</v>
      </c>
    </row>
    <row r="7" spans="1:8" ht="13.5" customHeight="1">
      <c r="A7" s="3"/>
      <c r="B7" s="5" t="s">
        <v>41</v>
      </c>
      <c r="C7" s="5" t="s">
        <v>40</v>
      </c>
      <c r="D7" s="21"/>
      <c r="E7" s="21"/>
    </row>
    <row r="8" spans="1:8">
      <c r="A8" s="2">
        <v>42094</v>
      </c>
      <c r="B8" s="12">
        <v>2523.0704852653439</v>
      </c>
      <c r="C8" s="12">
        <v>1564.175</v>
      </c>
      <c r="D8" s="22"/>
      <c r="E8" s="22"/>
    </row>
    <row r="9" spans="1:8">
      <c r="A9" s="2">
        <v>42185</v>
      </c>
      <c r="B9" s="12">
        <v>2581.0884259246709</v>
      </c>
      <c r="C9" s="12">
        <v>1546.886</v>
      </c>
      <c r="D9" s="23"/>
      <c r="E9" s="23"/>
      <c r="H9" s="32"/>
    </row>
    <row r="10" spans="1:8">
      <c r="A10" s="2">
        <v>42277</v>
      </c>
      <c r="B10" s="12">
        <v>2639.091653914852</v>
      </c>
      <c r="C10" s="12">
        <v>1579.9469999999999</v>
      </c>
      <c r="D10" s="23"/>
      <c r="E10" s="23"/>
      <c r="H10" s="32"/>
    </row>
    <row r="11" spans="1:8">
      <c r="A11" s="2">
        <v>42369</v>
      </c>
      <c r="B11" s="12">
        <v>2700.7494975167433</v>
      </c>
      <c r="C11" s="12">
        <v>1593.1110000000001</v>
      </c>
      <c r="D11" s="22"/>
      <c r="E11" s="22"/>
      <c r="H11" s="32"/>
    </row>
    <row r="12" spans="1:8">
      <c r="A12" s="2">
        <v>42460</v>
      </c>
      <c r="B12" s="12">
        <v>2743.1588905836607</v>
      </c>
      <c r="C12" s="12">
        <v>1689.5050000000001</v>
      </c>
      <c r="D12" s="22"/>
      <c r="E12" s="22"/>
      <c r="H12" s="32"/>
    </row>
    <row r="13" spans="1:8">
      <c r="A13" s="2">
        <v>42551</v>
      </c>
      <c r="B13" s="12">
        <v>2810.7616210333035</v>
      </c>
      <c r="C13" s="12">
        <v>1642.337</v>
      </c>
      <c r="D13" s="22"/>
      <c r="E13" s="22"/>
      <c r="H13" s="32"/>
    </row>
    <row r="14" spans="1:8">
      <c r="A14" s="2">
        <v>42643</v>
      </c>
      <c r="B14" s="12">
        <v>2856.313348844903</v>
      </c>
      <c r="C14" s="12">
        <v>1644.2750000000001</v>
      </c>
      <c r="D14" s="22"/>
      <c r="E14" s="22"/>
      <c r="H14" s="32"/>
    </row>
    <row r="15" spans="1:8">
      <c r="A15" s="2">
        <v>42735</v>
      </c>
      <c r="B15" s="12">
        <v>2906.8442626565538</v>
      </c>
      <c r="C15" s="12">
        <v>1665.2860000000001</v>
      </c>
      <c r="D15" s="22"/>
      <c r="E15" s="22"/>
      <c r="H15" s="32"/>
    </row>
    <row r="16" spans="1:8">
      <c r="A16" s="2">
        <v>42825</v>
      </c>
      <c r="B16" s="12">
        <v>2951.843788380862</v>
      </c>
      <c r="C16" s="12">
        <v>1703.72</v>
      </c>
      <c r="D16" s="22"/>
      <c r="E16" s="22"/>
      <c r="H16" s="32"/>
    </row>
    <row r="17" spans="1:8">
      <c r="A17" s="2">
        <v>42916</v>
      </c>
      <c r="B17" s="12">
        <v>3012.2433361072581</v>
      </c>
      <c r="C17" s="12">
        <v>1639.5909999999999</v>
      </c>
      <c r="D17" s="22"/>
      <c r="E17" s="22"/>
      <c r="H17" s="32"/>
    </row>
    <row r="18" spans="1:8">
      <c r="A18" s="2">
        <v>43008</v>
      </c>
      <c r="B18" s="12">
        <v>3062.6032464484992</v>
      </c>
      <c r="C18" s="12">
        <v>1704.98</v>
      </c>
      <c r="D18" s="22"/>
      <c r="E18" s="22"/>
      <c r="H18" s="32"/>
    </row>
    <row r="19" spans="1:8">
      <c r="A19" s="2">
        <v>43100</v>
      </c>
      <c r="B19" s="12">
        <v>3112.0210575182987</v>
      </c>
      <c r="C19" s="12">
        <v>1706.8219999999999</v>
      </c>
      <c r="D19" s="22"/>
      <c r="E19" s="22"/>
      <c r="H19" s="32"/>
    </row>
    <row r="20" spans="1:8">
      <c r="A20" s="2">
        <v>43190</v>
      </c>
      <c r="B20" s="12">
        <v>3155.5141017155911</v>
      </c>
      <c r="C20" s="12">
        <v>1741.5730000000001</v>
      </c>
      <c r="D20" s="22"/>
      <c r="E20" s="22"/>
      <c r="H20" s="32"/>
    </row>
    <row r="21" spans="1:8">
      <c r="A21" s="2">
        <v>43281</v>
      </c>
      <c r="B21" s="12">
        <v>3200.4558868594577</v>
      </c>
      <c r="C21" s="12">
        <v>1769.778</v>
      </c>
      <c r="D21" s="22"/>
      <c r="E21" s="22"/>
      <c r="H21" s="32"/>
    </row>
    <row r="22" spans="1:8">
      <c r="A22" s="2">
        <v>43373</v>
      </c>
      <c r="B22" s="12">
        <v>3238.1026030509042</v>
      </c>
      <c r="C22" s="12">
        <v>1755.4010000000001</v>
      </c>
      <c r="D22" s="22"/>
      <c r="E22" s="22"/>
      <c r="H22" s="32"/>
    </row>
    <row r="23" spans="1:8">
      <c r="A23" s="2">
        <v>43465</v>
      </c>
      <c r="B23" s="12">
        <v>3283.8607911162271</v>
      </c>
      <c r="C23" s="12">
        <v>1734.3140000000001</v>
      </c>
      <c r="D23" s="22"/>
      <c r="E23" s="22"/>
      <c r="H23" s="32"/>
    </row>
    <row r="24" spans="1:8">
      <c r="A24" s="2">
        <v>43555</v>
      </c>
      <c r="B24" s="12">
        <v>3313.3978068779056</v>
      </c>
      <c r="C24" s="12">
        <v>1833.0060000000001</v>
      </c>
      <c r="D24" s="22"/>
      <c r="E24" s="22"/>
      <c r="H24" s="32"/>
    </row>
    <row r="25" spans="1:8">
      <c r="A25" s="2">
        <v>43646</v>
      </c>
      <c r="B25" s="12">
        <v>3357.1492256364268</v>
      </c>
      <c r="C25" s="12">
        <v>1865.229</v>
      </c>
      <c r="D25" s="22"/>
      <c r="E25" s="22"/>
      <c r="H25" s="32"/>
    </row>
    <row r="26" spans="1:8">
      <c r="A26" s="2">
        <v>43738</v>
      </c>
      <c r="B26" s="12">
        <v>3396.4026058334048</v>
      </c>
      <c r="C26" s="12">
        <v>1876.2190000000001</v>
      </c>
      <c r="D26" s="22"/>
      <c r="E26" s="22"/>
      <c r="H26" s="32"/>
    </row>
    <row r="27" spans="1:8">
      <c r="A27" s="2">
        <v>43830</v>
      </c>
      <c r="B27" s="12">
        <v>3444.652189942005</v>
      </c>
      <c r="C27" s="12">
        <v>1912.7539999999999</v>
      </c>
      <c r="D27" s="22"/>
      <c r="E27" s="22"/>
      <c r="H27" s="32"/>
    </row>
    <row r="28" spans="1:8">
      <c r="A28" s="2">
        <v>43921</v>
      </c>
      <c r="B28" s="12">
        <v>3486.9551003781035</v>
      </c>
      <c r="C28" s="12">
        <v>2009.5</v>
      </c>
      <c r="D28" s="24"/>
      <c r="E28" s="24"/>
      <c r="H28" s="32"/>
    </row>
    <row r="29" spans="1:8">
      <c r="A29" s="2">
        <v>44012</v>
      </c>
      <c r="B29" s="12">
        <v>3539.5030824219225</v>
      </c>
      <c r="C29" s="12">
        <v>1961</v>
      </c>
      <c r="H29" s="32"/>
    </row>
    <row r="30" spans="1:8">
      <c r="A30" s="2">
        <v>44104</v>
      </c>
      <c r="B30" s="12">
        <v>3584.4181552228379</v>
      </c>
      <c r="C30" s="12">
        <v>1954.183</v>
      </c>
      <c r="H30" s="32"/>
    </row>
    <row r="31" spans="1:8">
      <c r="A31" s="2">
        <v>44196</v>
      </c>
      <c r="B31" s="12">
        <v>3644.1979728777883</v>
      </c>
      <c r="C31" s="12">
        <v>1958.3219999999999</v>
      </c>
      <c r="H31" s="32"/>
    </row>
    <row r="32" spans="1:8">
      <c r="A32" s="2">
        <v>44286</v>
      </c>
      <c r="B32" s="12">
        <v>3691.6090878447394</v>
      </c>
      <c r="C32" s="12">
        <v>1993.604</v>
      </c>
      <c r="D32" s="12"/>
      <c r="H32" s="32"/>
    </row>
    <row r="33" spans="1:21">
      <c r="A33" s="2">
        <v>44377</v>
      </c>
      <c r="B33" s="12">
        <v>3759.2359740392985</v>
      </c>
      <c r="C33" s="12">
        <v>1995.01</v>
      </c>
      <c r="D33" s="12"/>
      <c r="H33" s="32"/>
    </row>
    <row r="34" spans="1:21">
      <c r="A34" s="2"/>
      <c r="B34" s="12"/>
      <c r="C34" s="12"/>
      <c r="D34" s="12"/>
    </row>
    <row r="35" spans="1:21">
      <c r="A35" s="2"/>
      <c r="B35" s="12"/>
      <c r="C35" s="12"/>
      <c r="D35" s="12"/>
    </row>
    <row r="36" spans="1:21">
      <c r="A36" s="2"/>
      <c r="B36" s="12"/>
      <c r="C36" s="12"/>
      <c r="D36" s="12"/>
    </row>
    <row r="37" spans="1:21">
      <c r="A37" s="2"/>
      <c r="B37" s="12"/>
      <c r="C37" s="12"/>
      <c r="D37" s="12"/>
    </row>
    <row r="38" spans="1:21">
      <c r="A38" s="2"/>
      <c r="B38" s="12"/>
      <c r="C38" s="12"/>
      <c r="D38" s="12"/>
    </row>
    <row r="39" spans="1:21">
      <c r="A39" s="2"/>
      <c r="B39" s="12"/>
      <c r="C39" s="12"/>
      <c r="D39" s="12"/>
    </row>
    <row r="40" spans="1:21">
      <c r="A40" s="2"/>
      <c r="B40" s="12"/>
      <c r="C40" s="12"/>
      <c r="D40" s="12"/>
    </row>
    <row r="41" spans="1:21">
      <c r="A41" s="2"/>
      <c r="B41" s="12"/>
      <c r="C41" s="12"/>
      <c r="D41" s="12"/>
    </row>
    <row r="42" spans="1:21">
      <c r="A42" s="2"/>
      <c r="B42" s="12"/>
      <c r="C42" s="12"/>
      <c r="D42" s="12"/>
    </row>
    <row r="43" spans="1:21">
      <c r="A43" s="2"/>
      <c r="B43" s="12"/>
      <c r="C43" s="12"/>
      <c r="D43" s="12"/>
    </row>
    <row r="44" spans="1:21">
      <c r="A44" s="2"/>
      <c r="B44" s="12"/>
      <c r="C44" s="12"/>
      <c r="D44" s="12"/>
    </row>
    <row r="45" spans="1:21">
      <c r="A45" s="2"/>
      <c r="B45" s="12"/>
      <c r="C45" s="12"/>
      <c r="D45" s="12"/>
    </row>
    <row r="46" spans="1:21">
      <c r="A46" s="2"/>
      <c r="B46" s="12"/>
      <c r="C46" s="12"/>
      <c r="D46" s="12"/>
      <c r="E46" s="12"/>
      <c r="F46" s="12"/>
      <c r="G46" s="12"/>
      <c r="H46" s="12"/>
      <c r="I46" s="12"/>
    </row>
    <row r="47" spans="1:21">
      <c r="A47" s="2"/>
      <c r="B47" s="12"/>
      <c r="C47" s="12"/>
      <c r="D47" s="12"/>
      <c r="E47" s="12"/>
      <c r="F47" s="12"/>
      <c r="G47" s="12"/>
      <c r="H47" s="12"/>
      <c r="I47" s="12"/>
    </row>
    <row r="48" spans="1:21">
      <c r="A48" s="2"/>
      <c r="B48" s="12"/>
      <c r="C48" s="12"/>
      <c r="D48" s="12"/>
      <c r="E48" s="12"/>
      <c r="F48" s="12"/>
      <c r="G48" s="12"/>
      <c r="H48" s="12"/>
      <c r="I48" s="12"/>
      <c r="J48" s="12"/>
      <c r="K48" s="12"/>
      <c r="L48" s="12"/>
      <c r="M48" s="12"/>
      <c r="N48" s="12"/>
      <c r="O48" s="12"/>
      <c r="P48" s="12"/>
      <c r="Q48" s="12"/>
      <c r="R48" s="12"/>
      <c r="S48" s="12"/>
      <c r="T48" s="12"/>
      <c r="U48" s="12"/>
    </row>
    <row r="49" spans="1:4">
      <c r="A49" s="2"/>
      <c r="C49" s="12"/>
      <c r="D49" s="12"/>
    </row>
    <row r="50" spans="1:4">
      <c r="A50" s="2"/>
      <c r="C50" s="12"/>
      <c r="D50" s="12"/>
    </row>
    <row r="51" spans="1:4">
      <c r="A51" s="2"/>
      <c r="C51" s="12"/>
      <c r="D51" s="12"/>
    </row>
    <row r="52" spans="1:4">
      <c r="C52" s="12"/>
      <c r="D52" s="12"/>
    </row>
    <row r="53" spans="1:4">
      <c r="C53" s="12"/>
      <c r="D53" s="12"/>
    </row>
    <row r="54" spans="1:4">
      <c r="C54" s="12"/>
      <c r="D54" s="12"/>
    </row>
    <row r="55" spans="1:4">
      <c r="C55" s="12"/>
      <c r="D55" s="12"/>
    </row>
    <row r="56" spans="1:4">
      <c r="C56" s="12"/>
      <c r="D56" s="12"/>
    </row>
    <row r="57" spans="1:4">
      <c r="C57" s="12"/>
      <c r="D57" s="12"/>
    </row>
    <row r="58" spans="1:4">
      <c r="C58" s="12"/>
      <c r="D58" s="12"/>
    </row>
    <row r="59" spans="1:4">
      <c r="C59" s="12"/>
      <c r="D59" s="12"/>
    </row>
    <row r="60" spans="1:4">
      <c r="C60" s="12"/>
      <c r="D60" s="12"/>
    </row>
    <row r="61" spans="1:4">
      <c r="C61" s="12"/>
      <c r="D61" s="12"/>
    </row>
    <row r="62" spans="1:4">
      <c r="C62" s="12"/>
      <c r="D62" s="12"/>
    </row>
    <row r="63" spans="1:4">
      <c r="C63" s="12"/>
      <c r="D63" s="12"/>
    </row>
    <row r="64" spans="1:4">
      <c r="C64" s="12"/>
      <c r="D64" s="12"/>
    </row>
    <row r="65" spans="3:4">
      <c r="C65" s="12"/>
      <c r="D65" s="12"/>
    </row>
    <row r="66" spans="3:4">
      <c r="C66" s="12"/>
      <c r="D66" s="12"/>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33"/>
  <sheetViews>
    <sheetView workbookViewId="0">
      <selection activeCell="B32" sqref="B32:C33"/>
    </sheetView>
  </sheetViews>
  <sheetFormatPr defaultRowHeight="15"/>
  <cols>
    <col min="1" max="1" width="10" customWidth="1"/>
    <col min="2" max="2" width="20.5703125" customWidth="1"/>
    <col min="3" max="3" width="10.5703125" bestFit="1" customWidth="1"/>
  </cols>
  <sheetData>
    <row r="1" spans="1:29">
      <c r="A1" s="1" t="s">
        <v>0</v>
      </c>
      <c r="B1" t="s">
        <v>68</v>
      </c>
    </row>
    <row r="2" spans="1:29">
      <c r="A2" s="1" t="s">
        <v>1</v>
      </c>
      <c r="B2" t="s">
        <v>4</v>
      </c>
    </row>
    <row r="3" spans="1:29">
      <c r="A3" s="1" t="s">
        <v>2</v>
      </c>
      <c r="B3" t="s">
        <v>9</v>
      </c>
    </row>
    <row r="4" spans="1:29">
      <c r="A4" s="1" t="s">
        <v>3</v>
      </c>
      <c r="B4" t="s">
        <v>81</v>
      </c>
    </row>
    <row r="7" spans="1:29">
      <c r="A7" s="3"/>
      <c r="B7" s="5" t="s">
        <v>28</v>
      </c>
      <c r="C7" s="5" t="s">
        <v>31</v>
      </c>
    </row>
    <row r="8" spans="1:29">
      <c r="A8" s="2">
        <v>42094</v>
      </c>
      <c r="B8" s="9">
        <v>13.489713278420618</v>
      </c>
      <c r="C8" s="9">
        <v>12.894142786082451</v>
      </c>
      <c r="E8" s="33"/>
    </row>
    <row r="9" spans="1:29">
      <c r="A9" s="2">
        <v>42185</v>
      </c>
      <c r="B9" s="33">
        <v>12.078369639932733</v>
      </c>
      <c r="C9" s="33">
        <v>12.861181957758339</v>
      </c>
      <c r="E9" s="33"/>
      <c r="G9" s="32"/>
      <c r="H9" s="32"/>
      <c r="I9" s="32"/>
      <c r="J9" s="32"/>
      <c r="K9" s="32"/>
      <c r="L9" s="32"/>
      <c r="M9" s="32"/>
      <c r="N9" s="32"/>
      <c r="O9" s="32"/>
      <c r="P9" s="32"/>
      <c r="Q9" s="32"/>
      <c r="R9" s="32"/>
      <c r="S9" s="32"/>
      <c r="T9" s="32"/>
      <c r="U9" s="32"/>
      <c r="V9" s="32"/>
      <c r="W9" s="32"/>
      <c r="X9" s="32"/>
      <c r="Y9" s="32"/>
      <c r="Z9" s="32"/>
      <c r="AA9" s="32"/>
    </row>
    <row r="10" spans="1:29">
      <c r="A10" s="2">
        <v>42277</v>
      </c>
      <c r="B10" s="33">
        <v>11.543700263786731</v>
      </c>
      <c r="C10" s="33">
        <v>12.464323056350256</v>
      </c>
      <c r="E10" s="33"/>
    </row>
    <row r="11" spans="1:29">
      <c r="A11" s="2">
        <v>42369</v>
      </c>
      <c r="B11" s="33">
        <v>11.467085641717215</v>
      </c>
      <c r="C11" s="33">
        <v>12.114821215852862</v>
      </c>
      <c r="E11" s="33"/>
      <c r="G11" s="32"/>
      <c r="H11" s="32"/>
      <c r="I11" s="32"/>
      <c r="J11" s="32"/>
      <c r="K11" s="32"/>
      <c r="L11" s="32"/>
      <c r="M11" s="32"/>
      <c r="N11" s="32"/>
      <c r="O11" s="32"/>
      <c r="P11" s="32"/>
      <c r="Q11" s="32"/>
      <c r="R11" s="32"/>
      <c r="S11" s="32"/>
      <c r="T11" s="32"/>
      <c r="U11" s="32"/>
      <c r="V11" s="32"/>
      <c r="W11" s="32"/>
      <c r="X11" s="32"/>
      <c r="Y11" s="32"/>
      <c r="Z11" s="32"/>
      <c r="AA11" s="32"/>
      <c r="AB11" s="32"/>
    </row>
    <row r="12" spans="1:29">
      <c r="A12" s="2">
        <v>42460</v>
      </c>
      <c r="B12" s="33">
        <v>9.2227122670328825</v>
      </c>
      <c r="C12" s="33">
        <v>11.077966953117391</v>
      </c>
      <c r="E12" s="33"/>
    </row>
    <row r="13" spans="1:29">
      <c r="A13" s="2">
        <v>42551</v>
      </c>
      <c r="B13" s="33">
        <v>12.833676672376503</v>
      </c>
      <c r="C13" s="33">
        <v>11.266793711228333</v>
      </c>
      <c r="E13" s="33"/>
      <c r="H13" s="32"/>
      <c r="I13" s="32"/>
      <c r="J13" s="32"/>
      <c r="K13" s="32"/>
      <c r="L13" s="32"/>
      <c r="M13" s="32"/>
      <c r="N13" s="32"/>
      <c r="O13" s="32"/>
      <c r="P13" s="32"/>
      <c r="Q13" s="32"/>
      <c r="R13" s="32"/>
      <c r="S13" s="32"/>
      <c r="T13" s="32"/>
      <c r="U13" s="32"/>
      <c r="V13" s="32"/>
      <c r="W13" s="32"/>
      <c r="X13" s="32"/>
      <c r="Y13" s="32"/>
      <c r="Z13" s="32"/>
      <c r="AA13" s="32"/>
      <c r="AB13" s="32"/>
      <c r="AC13" s="32"/>
    </row>
    <row r="14" spans="1:29">
      <c r="A14" s="2">
        <v>42643</v>
      </c>
      <c r="B14" s="33">
        <v>12.604436172158827</v>
      </c>
      <c r="C14" s="33">
        <v>11.531977688321357</v>
      </c>
      <c r="E14" s="33"/>
    </row>
    <row r="15" spans="1:29">
      <c r="A15" s="2">
        <v>42735</v>
      </c>
      <c r="B15" s="33">
        <v>12.050846651751003</v>
      </c>
      <c r="C15" s="33">
        <v>11.677917940829804</v>
      </c>
      <c r="E15" s="33"/>
    </row>
    <row r="16" spans="1:29">
      <c r="A16" s="2">
        <v>42825</v>
      </c>
      <c r="B16" s="33">
        <v>13.504413314583715</v>
      </c>
      <c r="C16" s="33">
        <v>12.748343202717512</v>
      </c>
      <c r="E16" s="33"/>
    </row>
    <row r="17" spans="1:7">
      <c r="A17" s="2">
        <v>42916</v>
      </c>
      <c r="B17" s="33">
        <v>12.530220614720461</v>
      </c>
      <c r="C17" s="33">
        <v>12.672479188303504</v>
      </c>
      <c r="E17" s="33"/>
    </row>
    <row r="18" spans="1:7">
      <c r="A18" s="2">
        <v>43008</v>
      </c>
      <c r="B18" s="33">
        <v>12.058759762785067</v>
      </c>
      <c r="C18" s="33">
        <v>12.536060085960063</v>
      </c>
      <c r="E18" s="33"/>
    </row>
    <row r="19" spans="1:7">
      <c r="A19" s="2">
        <v>43100</v>
      </c>
      <c r="B19" s="33">
        <v>11.450859811737372</v>
      </c>
      <c r="C19" s="33">
        <v>12.386063375956653</v>
      </c>
      <c r="E19" s="33"/>
    </row>
    <row r="20" spans="1:7">
      <c r="A20" s="2">
        <v>43190</v>
      </c>
      <c r="B20" s="33">
        <v>12.410930110084889</v>
      </c>
      <c r="C20" s="33">
        <v>12.112692574831947</v>
      </c>
      <c r="E20" s="33"/>
    </row>
    <row r="21" spans="1:7">
      <c r="A21" s="2">
        <v>43281</v>
      </c>
      <c r="B21" s="33">
        <v>14.095137490299065</v>
      </c>
      <c r="C21" s="33">
        <v>12.503921793726597</v>
      </c>
      <c r="E21" s="33"/>
    </row>
    <row r="22" spans="1:7">
      <c r="A22" s="2">
        <v>43373</v>
      </c>
      <c r="B22" s="33">
        <v>13.156754218085212</v>
      </c>
      <c r="C22" s="33">
        <v>12.778420407551632</v>
      </c>
      <c r="E22" s="33"/>
      <c r="G22" s="32"/>
    </row>
    <row r="23" spans="1:7">
      <c r="A23" s="2">
        <v>43465</v>
      </c>
      <c r="B23" s="33">
        <v>12.307130659863409</v>
      </c>
      <c r="C23" s="33">
        <v>12.992488119583143</v>
      </c>
      <c r="E23" s="33"/>
      <c r="F23" s="33"/>
      <c r="G23" s="33"/>
    </row>
    <row r="24" spans="1:7">
      <c r="A24" s="2">
        <v>43555</v>
      </c>
      <c r="B24" s="33">
        <v>13.060319016334789</v>
      </c>
      <c r="C24" s="33">
        <v>13.154835346145619</v>
      </c>
      <c r="E24" s="33"/>
    </row>
    <row r="25" spans="1:7">
      <c r="A25" s="2">
        <v>43646</v>
      </c>
      <c r="B25" s="33">
        <v>12.368251115342787</v>
      </c>
      <c r="C25" s="33">
        <v>12.723113752406551</v>
      </c>
      <c r="E25" s="33"/>
    </row>
    <row r="26" spans="1:7">
      <c r="A26" s="2">
        <v>43738</v>
      </c>
      <c r="B26" s="33">
        <v>11.658463599045163</v>
      </c>
      <c r="C26" s="33">
        <v>12.348541097646537</v>
      </c>
      <c r="E26" s="33"/>
    </row>
    <row r="27" spans="1:7">
      <c r="A27" s="2">
        <v>43830</v>
      </c>
      <c r="B27" s="33">
        <v>11.293180711408581</v>
      </c>
      <c r="C27" s="33">
        <v>12.09505361053283</v>
      </c>
      <c r="E27" s="33"/>
    </row>
    <row r="28" spans="1:7">
      <c r="A28" s="2">
        <v>43921</v>
      </c>
      <c r="B28" s="33">
        <v>6.5107585610370204</v>
      </c>
      <c r="C28" s="33">
        <v>10.457663496708388</v>
      </c>
      <c r="E28" s="33"/>
    </row>
    <row r="29" spans="1:7">
      <c r="A29" s="2">
        <v>44012</v>
      </c>
      <c r="B29" s="33">
        <v>6.4537961196019999</v>
      </c>
      <c r="C29" s="33">
        <v>8.9790497477731925</v>
      </c>
      <c r="E29" s="33"/>
    </row>
    <row r="30" spans="1:7">
      <c r="A30" s="2">
        <v>44104</v>
      </c>
      <c r="B30" s="33">
        <v>7.4362252489155694</v>
      </c>
      <c r="C30" s="33">
        <v>7.9234901602407923</v>
      </c>
    </row>
    <row r="31" spans="1:7">
      <c r="A31" s="2">
        <v>44196</v>
      </c>
      <c r="B31" s="33">
        <v>7.9783564620347249</v>
      </c>
      <c r="C31" s="33">
        <v>7.0947840978973291</v>
      </c>
    </row>
    <row r="32" spans="1:7">
      <c r="A32" s="2">
        <v>44286</v>
      </c>
      <c r="B32" s="35">
        <f>11.0478350052612</f>
        <v>11.0478350052612</v>
      </c>
      <c r="C32" s="35">
        <f>0.0821889983750446*100</f>
        <v>8.2188998375044608</v>
      </c>
    </row>
    <row r="33" spans="1:3">
      <c r="A33" s="2">
        <v>44377</v>
      </c>
      <c r="B33" s="35">
        <f>0.109654444177805*100</f>
        <v>10.9654444177805</v>
      </c>
      <c r="C33" s="35">
        <f>0.0934681191204909*100</f>
        <v>9.3468119120490893</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33</vt:i4>
      </vt:variant>
      <vt:variant>
        <vt:lpstr>Diagram</vt:lpstr>
      </vt:variant>
      <vt:variant>
        <vt:i4>33</vt:i4>
      </vt:variant>
    </vt:vector>
  </HeadingPairs>
  <TitlesOfParts>
    <vt:vector size="66" baseType="lpstr">
      <vt:lpstr>1.</vt:lpstr>
      <vt:lpstr>2.</vt:lpstr>
      <vt:lpstr>3.</vt:lpstr>
      <vt:lpstr>4.</vt:lpstr>
      <vt:lpstr>5.</vt:lpstr>
      <vt:lpstr>6.</vt:lpstr>
      <vt:lpstr>7.</vt:lpstr>
      <vt:lpstr>8.</vt:lpstr>
      <vt:lpstr>9.</vt:lpstr>
      <vt:lpstr>10.</vt:lpstr>
      <vt:lpstr>11.</vt:lpstr>
      <vt:lpstr>12.</vt:lpstr>
      <vt:lpstr>13.</vt:lpstr>
      <vt:lpstr>14.</vt:lpstr>
      <vt:lpstr>15.</vt:lpstr>
      <vt:lpstr>16.</vt:lpstr>
      <vt:lpstr>17.</vt:lpstr>
      <vt:lpstr>18.</vt:lpstr>
      <vt:lpstr>19.</vt:lpstr>
      <vt:lpstr>20.</vt:lpstr>
      <vt:lpstr>21.</vt:lpstr>
      <vt:lpstr>22.</vt:lpstr>
      <vt:lpstr>23.</vt:lpstr>
      <vt:lpstr>24.</vt:lpstr>
      <vt:lpstr>25.</vt:lpstr>
      <vt:lpstr>26.</vt:lpstr>
      <vt:lpstr>27.</vt:lpstr>
      <vt:lpstr>28.</vt:lpstr>
      <vt:lpstr>29.</vt:lpstr>
      <vt:lpstr>30.</vt:lpstr>
      <vt:lpstr>31.</vt:lpstr>
      <vt:lpstr>32.</vt:lpstr>
      <vt:lpstr>33.</vt:lpstr>
      <vt:lpstr>D1.</vt:lpstr>
      <vt:lpstr>D2.</vt:lpstr>
      <vt:lpstr>D3.</vt:lpstr>
      <vt:lpstr>D4.</vt:lpstr>
      <vt:lpstr>D5.</vt:lpstr>
      <vt:lpstr>D6.</vt:lpstr>
      <vt:lpstr>D7.</vt:lpstr>
      <vt:lpstr>D8.</vt:lpstr>
      <vt:lpstr>D9.</vt:lpstr>
      <vt:lpstr>D10.</vt:lpstr>
      <vt:lpstr>D11.</vt:lpstr>
      <vt:lpstr>D12.</vt:lpstr>
      <vt:lpstr>D13.</vt:lpstr>
      <vt:lpstr>D14.</vt:lpstr>
      <vt:lpstr>D15.</vt:lpstr>
      <vt:lpstr>D16.</vt:lpstr>
      <vt:lpstr>D17.</vt:lpstr>
      <vt:lpstr>D18.</vt:lpstr>
      <vt:lpstr>D19.</vt:lpstr>
      <vt:lpstr>D20.</vt:lpstr>
      <vt:lpstr>D21.</vt:lpstr>
      <vt:lpstr>D22.</vt:lpstr>
      <vt:lpstr>D23.</vt:lpstr>
      <vt:lpstr>D24.</vt:lpstr>
      <vt:lpstr>D25.</vt:lpstr>
      <vt:lpstr>D26.</vt:lpstr>
      <vt:lpstr>D27.</vt:lpstr>
      <vt:lpstr>D28.</vt:lpstr>
      <vt:lpstr>D29.</vt:lpstr>
      <vt:lpstr>D30.</vt:lpstr>
      <vt:lpstr>D31.</vt:lpstr>
      <vt:lpstr>D32.</vt:lpstr>
      <vt:lpstr>D33.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2020-11-12T07:22:33Z</dcterms:created>
  <dcterms:modified xsi:type="dcterms:W3CDTF">2021-10-18T11:10:33Z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{9EFCDE72-DABD-4B94-8396-D6D6FBAA4CBE}</vt:lpwstr>
  </property>
</Properties>
</file>