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chartsheets/sheet10.xml" ContentType="application/vnd.openxmlformats-officedocument.spreadsheetml.chartsheet+xml"/>
  <Override PartName="/xl/worksheets/sheet13.xml" ContentType="application/vnd.openxmlformats-officedocument.spreadsheetml.worksheet+xml"/>
  <Override PartName="/xl/chartsheets/sheet11.xml" ContentType="application/vnd.openxmlformats-officedocument.spreadsheetml.chartsheet+xml"/>
  <Override PartName="/xl/worksheets/sheet14.xml" ContentType="application/vnd.openxmlformats-officedocument.spreadsheetml.worksheet+xml"/>
  <Override PartName="/xl/chartsheets/sheet12.xml" ContentType="application/vnd.openxmlformats-officedocument.spreadsheetml.chartsheet+xml"/>
  <Override PartName="/xl/worksheets/sheet15.xml" ContentType="application/vnd.openxmlformats-officedocument.spreadsheetml.worksheet+xml"/>
  <Override PartName="/xl/chartsheets/sheet13.xml" ContentType="application/vnd.openxmlformats-officedocument.spreadsheetml.chartsheet+xml"/>
  <Override PartName="/xl/worksheets/sheet16.xml" ContentType="application/vnd.openxmlformats-officedocument.spreadsheetml.worksheet+xml"/>
  <Override PartName="/xl/chartsheets/sheet14.xml" ContentType="application/vnd.openxmlformats-officedocument.spreadsheetml.chartsheet+xml"/>
  <Override PartName="/xl/worksheets/sheet17.xml" ContentType="application/vnd.openxmlformats-officedocument.spreadsheetml.worksheet+xml"/>
  <Override PartName="/xl/chartsheets/sheet15.xml" ContentType="application/vnd.openxmlformats-officedocument.spreadsheetml.chartsheet+xml"/>
  <Override PartName="/xl/worksheets/sheet18.xml" ContentType="application/vnd.openxmlformats-officedocument.spreadsheetml.worksheet+xml"/>
  <Override PartName="/xl/chartsheets/sheet16.xml" ContentType="application/vnd.openxmlformats-officedocument.spreadsheetml.chartsheet+xml"/>
  <Override PartName="/xl/worksheets/sheet19.xml" ContentType="application/vnd.openxmlformats-officedocument.spreadsheetml.worksheet+xml"/>
  <Override PartName="/xl/chartsheets/sheet17.xml" ContentType="application/vnd.openxmlformats-officedocument.spreadsheetml.chartsheet+xml"/>
  <Override PartName="/xl/worksheets/sheet20.xml" ContentType="application/vnd.openxmlformats-officedocument.spreadsheetml.worksheet+xml"/>
  <Override PartName="/xl/chartsheets/sheet18.xml" ContentType="application/vnd.openxmlformats-officedocument.spreadsheetml.chartsheet+xml"/>
  <Override PartName="/xl/worksheets/sheet21.xml" ContentType="application/vnd.openxmlformats-officedocument.spreadsheetml.worksheet+xml"/>
  <Override PartName="/xl/chartsheets/sheet19.xml" ContentType="application/vnd.openxmlformats-officedocument.spreadsheetml.chartsheet+xml"/>
  <Override PartName="/xl/worksheets/sheet22.xml" ContentType="application/vnd.openxmlformats-officedocument.spreadsheetml.worksheet+xml"/>
  <Override PartName="/xl/chartsheets/sheet20.xml" ContentType="application/vnd.openxmlformats-officedocument.spreadsheetml.chartsheet+xml"/>
  <Override PartName="/xl/worksheets/sheet23.xml" ContentType="application/vnd.openxmlformats-officedocument.spreadsheetml.worksheet+xml"/>
  <Override PartName="/xl/chartsheets/sheet21.xml" ContentType="application/vnd.openxmlformats-officedocument.spreadsheetml.chartsheet+xml"/>
  <Override PartName="/xl/worksheets/sheet24.xml" ContentType="application/vnd.openxmlformats-officedocument.spreadsheetml.worksheet+xml"/>
  <Override PartName="/xl/chartsheets/sheet22.xml" ContentType="application/vnd.openxmlformats-officedocument.spreadsheetml.chartsheet+xml"/>
  <Override PartName="/xl/worksheets/sheet25.xml" ContentType="application/vnd.openxmlformats-officedocument.spreadsheetml.worksheet+xml"/>
  <Override PartName="/xl/chartsheets/sheet23.xml" ContentType="application/vnd.openxmlformats-officedocument.spreadsheetml.chartsheet+xml"/>
  <Override PartName="/xl/worksheets/sheet26.xml" ContentType="application/vnd.openxmlformats-officedocument.spreadsheetml.worksheet+xml"/>
  <Override PartName="/xl/chartsheets/sheet24.xml" ContentType="application/vnd.openxmlformats-officedocument.spreadsheetml.chartsheet+xml"/>
  <Override PartName="/xl/worksheets/sheet27.xml" ContentType="application/vnd.openxmlformats-officedocument.spreadsheetml.worksheet+xml"/>
  <Override PartName="/xl/chartsheets/sheet25.xml" ContentType="application/vnd.openxmlformats-officedocument.spreadsheetml.chartsheet+xml"/>
  <Override PartName="/xl/worksheets/sheet28.xml" ContentType="application/vnd.openxmlformats-officedocument.spreadsheetml.worksheet+xml"/>
  <Override PartName="/xl/chartsheets/sheet26.xml" ContentType="application/vnd.openxmlformats-officedocument.spreadsheetml.chartsheet+xml"/>
  <Override PartName="/xl/worksheets/sheet29.xml" ContentType="application/vnd.openxmlformats-officedocument.spreadsheetml.worksheet+xml"/>
  <Override PartName="/xl/chartsheets/sheet27.xml" ContentType="application/vnd.openxmlformats-officedocument.spreadsheetml.chartsheet+xml"/>
  <Override PartName="/xl/worksheets/sheet30.xml" ContentType="application/vnd.openxmlformats-officedocument.spreadsheetml.worksheet+xml"/>
  <Override PartName="/xl/chartsheets/sheet28.xml" ContentType="application/vnd.openxmlformats-officedocument.spreadsheetml.chartsheet+xml"/>
  <Override PartName="/xl/worksheets/sheet31.xml" ContentType="application/vnd.openxmlformats-officedocument.spreadsheetml.worksheet+xml"/>
  <Override PartName="/xl/chartsheets/sheet29.xml" ContentType="application/vnd.openxmlformats-officedocument.spreadsheetml.chartsheet+xml"/>
  <Override PartName="/xl/worksheets/sheet32.xml" ContentType="application/vnd.openxmlformats-officedocument.spreadsheetml.worksheet+xml"/>
  <Override PartName="/xl/chartsheets/sheet30.xml" ContentType="application/vnd.openxmlformats-officedocument.spreadsheetml.chartsheet+xml"/>
  <Override PartName="/xl/worksheets/sheet33.xml" ContentType="application/vnd.openxmlformats-officedocument.spreadsheetml.worksheet+xml"/>
  <Override PartName="/xl/chartsheets/sheet3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25" windowHeight="3045" tabRatio="916"/>
  </bookViews>
  <sheets>
    <sheet name="1." sheetId="32" r:id="rId1"/>
    <sheet name="D1." sheetId="111" r:id="rId2"/>
    <sheet name="2." sheetId="33" r:id="rId3"/>
    <sheet name="D2." sheetId="67" r:id="rId4"/>
    <sheet name="3." sheetId="3" r:id="rId5"/>
    <sheet name="D3." sheetId="68" r:id="rId6"/>
    <sheet name="4." sheetId="34" r:id="rId7"/>
    <sheet name="D4." sheetId="69" r:id="rId8"/>
    <sheet name="5." sheetId="35" r:id="rId9"/>
    <sheet name="D5." sheetId="112" r:id="rId10"/>
    <sheet name="6." sheetId="121" r:id="rId11"/>
    <sheet name="D6." sheetId="120" r:id="rId12"/>
    <sheet name="7." sheetId="36" r:id="rId13"/>
    <sheet name="D7." sheetId="103" r:id="rId14"/>
    <sheet name="8." sheetId="37" r:id="rId15"/>
    <sheet name="D8." sheetId="73" r:id="rId16"/>
    <sheet name="9." sheetId="38" r:id="rId17"/>
    <sheet name="D9." sheetId="74" r:id="rId18"/>
    <sheet name="10." sheetId="39" r:id="rId19"/>
    <sheet name="D10." sheetId="75" r:id="rId20"/>
    <sheet name="11." sheetId="63" r:id="rId21"/>
    <sheet name="D11." sheetId="76" r:id="rId22"/>
    <sheet name="12." sheetId="64" r:id="rId23"/>
    <sheet name="D12." sheetId="77" r:id="rId24"/>
    <sheet name="13." sheetId="40" r:id="rId25"/>
    <sheet name="D13." sheetId="99" r:id="rId26"/>
    <sheet name="14." sheetId="41" r:id="rId27"/>
    <sheet name="D14." sheetId="79" r:id="rId28"/>
    <sheet name="15." sheetId="43" r:id="rId29"/>
    <sheet name="D15." sheetId="81" r:id="rId30"/>
    <sheet name="16." sheetId="44" r:id="rId31"/>
    <sheet name="D16." sheetId="82" r:id="rId32"/>
    <sheet name="17." sheetId="45" r:id="rId33"/>
    <sheet name="D17." sheetId="83" r:id="rId34"/>
    <sheet name="18." sheetId="46" r:id="rId35"/>
    <sheet name="D18." sheetId="84" r:id="rId36"/>
    <sheet name="19." sheetId="47" r:id="rId37"/>
    <sheet name="D19." sheetId="85" r:id="rId38"/>
    <sheet name="20." sheetId="48" r:id="rId39"/>
    <sheet name="D20." sheetId="86" r:id="rId40"/>
    <sheet name="21." sheetId="49" r:id="rId41"/>
    <sheet name="D21." sheetId="87" r:id="rId42"/>
    <sheet name="22." sheetId="50" r:id="rId43"/>
    <sheet name="D22." sheetId="88" r:id="rId44"/>
    <sheet name="23." sheetId="51" r:id="rId45"/>
    <sheet name="D23." sheetId="89" r:id="rId46"/>
    <sheet name="24." sheetId="52" r:id="rId47"/>
    <sheet name="D24." sheetId="90" r:id="rId48"/>
    <sheet name="25." sheetId="53" r:id="rId49"/>
    <sheet name="D25." sheetId="91" r:id="rId50"/>
    <sheet name="26." sheetId="54" r:id="rId51"/>
    <sheet name="D26." sheetId="92" r:id="rId52"/>
    <sheet name="27." sheetId="57" r:id="rId53"/>
    <sheet name="D27." sheetId="93" r:id="rId54"/>
    <sheet name="28." sheetId="55" r:id="rId55"/>
    <sheet name="D28." sheetId="94" r:id="rId56"/>
    <sheet name="29." sheetId="56" r:id="rId57"/>
    <sheet name="D29." sheetId="95" r:id="rId58"/>
    <sheet name="30." sheetId="58" r:id="rId59"/>
    <sheet name="D30." sheetId="96" r:id="rId60"/>
    <sheet name="31." sheetId="59" r:id="rId61"/>
    <sheet name="D31." sheetId="97" r:id="rId62"/>
    <sheet name="32." sheetId="60" r:id="rId63"/>
    <sheet name="D32." sheetId="98" r:id="rId64"/>
  </sheets>
  <externalReferences>
    <externalReference r:id="rId6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2" hidden="1">'27.'!$F$4,'27.'!$F$7:$G$72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35" l="1"/>
  <c r="B34" i="35"/>
  <c r="B15" i="33" l="1"/>
  <c r="C32" i="48" l="1"/>
  <c r="B32" i="48"/>
  <c r="C32" i="46"/>
  <c r="B32" i="46"/>
  <c r="B32" i="45"/>
  <c r="B32" i="43"/>
  <c r="E32" i="41"/>
  <c r="B32" i="41"/>
  <c r="E32" i="40"/>
  <c r="B32" i="40"/>
  <c r="C32" i="39"/>
  <c r="B32" i="39"/>
  <c r="C32" i="38"/>
  <c r="B33" i="38"/>
  <c r="B32" i="38"/>
  <c r="B32" i="35"/>
  <c r="B33" i="35"/>
  <c r="D32" i="35"/>
  <c r="C33" i="35"/>
  <c r="C32" i="35"/>
  <c r="D29" i="35" l="1"/>
  <c r="B30" i="35" l="1"/>
  <c r="B31" i="35"/>
  <c r="B29" i="35"/>
  <c r="B18" i="63" l="1"/>
  <c r="B17" i="63" l="1"/>
  <c r="C29" i="48" l="1"/>
  <c r="B29" i="48"/>
  <c r="B29" i="45"/>
  <c r="B29" i="43"/>
  <c r="D28" i="40" l="1"/>
  <c r="C29" i="39" l="1"/>
  <c r="B29" i="39"/>
  <c r="C29" i="35"/>
  <c r="C28" i="48" l="1"/>
  <c r="B28" i="48"/>
  <c r="B28" i="45"/>
  <c r="B28" i="43"/>
  <c r="C28" i="39"/>
  <c r="B28" i="39"/>
  <c r="B28" i="35"/>
  <c r="D28" i="35"/>
  <c r="C28" i="35"/>
  <c r="B27" i="35" l="1"/>
  <c r="B26" i="35"/>
  <c r="B9" i="35" l="1"/>
  <c r="B10" i="35"/>
  <c r="B11" i="35"/>
  <c r="B12" i="35"/>
  <c r="B13" i="35"/>
  <c r="B14" i="35"/>
  <c r="B15" i="35"/>
  <c r="B16" i="35"/>
  <c r="B17" i="35"/>
  <c r="B18" i="35"/>
  <c r="B19" i="35"/>
  <c r="B20" i="35"/>
  <c r="B21" i="35"/>
  <c r="B22" i="35"/>
  <c r="B23" i="35"/>
  <c r="B24" i="35"/>
  <c r="B25" i="35"/>
  <c r="B8" i="35"/>
</calcChain>
</file>

<file path=xl/sharedStrings.xml><?xml version="1.0" encoding="utf-8"?>
<sst xmlns="http://schemas.openxmlformats.org/spreadsheetml/2006/main" count="356" uniqueCount="121">
  <si>
    <t>Rubrik:</t>
  </si>
  <si>
    <t>Enhet:</t>
  </si>
  <si>
    <t>Källor:</t>
  </si>
  <si>
    <t>Anm.</t>
  </si>
  <si>
    <t>Procent</t>
  </si>
  <si>
    <t>Svenska storbanker</t>
  </si>
  <si>
    <t>Nordiska storbanker</t>
  </si>
  <si>
    <t>EU-banker</t>
  </si>
  <si>
    <t>Storbanker</t>
  </si>
  <si>
    <t>FI.</t>
  </si>
  <si>
    <t>Andel</t>
  </si>
  <si>
    <t>Retailbanker</t>
  </si>
  <si>
    <t>Sparbanker</t>
  </si>
  <si>
    <t>Total</t>
  </si>
  <si>
    <t>Miljarder kronor</t>
  </si>
  <si>
    <t>Hushåll - Bolån</t>
  </si>
  <si>
    <t>Företag</t>
  </si>
  <si>
    <t>BNP</t>
  </si>
  <si>
    <t>FI och SCB.</t>
  </si>
  <si>
    <t>Enbart svenska banker på gruppnivå.</t>
  </si>
  <si>
    <t>Inkluderar även utländska bankers filialer och dotterbolag.</t>
  </si>
  <si>
    <t>Räntenettomarginal</t>
  </si>
  <si>
    <t>Andel problemlån</t>
  </si>
  <si>
    <t>Index</t>
  </si>
  <si>
    <t>Avser all utlåning på gruppnivå.</t>
  </si>
  <si>
    <t>Totalt</t>
  </si>
  <si>
    <t>Nedgången i utlåning under 2015 berodde på att Skandiabanken sålde av sin verksamhet i Norge.</t>
  </si>
  <si>
    <t>Provisionsnetto</t>
  </si>
  <si>
    <t>Avkastning på eget kapital</t>
  </si>
  <si>
    <t>Svenska storbanker, glidande medelvärde</t>
  </si>
  <si>
    <t>Avkastning på eget kapital, glidande medelvärde</t>
  </si>
  <si>
    <t>K/I-kvot, glidande medelvärde</t>
  </si>
  <si>
    <t>K/I kvot</t>
  </si>
  <si>
    <t>Avser total global utlåning till allmänheten.</t>
  </si>
  <si>
    <t>Diagram 3: Svenska bankers totala utlåning till allmänheten</t>
  </si>
  <si>
    <t>Diagram 4: Utlåning till allmänheten i Sverige</t>
  </si>
  <si>
    <t>Total utlåning</t>
  </si>
  <si>
    <t>Utländska banker</t>
  </si>
  <si>
    <t>Säkerställda obligationer i SEK</t>
  </si>
  <si>
    <t>Svenska bolån</t>
  </si>
  <si>
    <t>FI och Standard &amp; Poor’s.</t>
  </si>
  <si>
    <t>FI, Standard &amp; Poor’s och EBA.</t>
  </si>
  <si>
    <t>Avser halvårsvisa volymer. Inrapportering av betalningsvolymer kan skilja sig mellan instituten.</t>
  </si>
  <si>
    <t>Kvoterna är viktade genom summering av samtliga institut.</t>
  </si>
  <si>
    <t>Kvoterna är viktade genom en summering av samtliga institut.</t>
  </si>
  <si>
    <t>Kvoterna är viktade genom en summering av samtliga institut</t>
  </si>
  <si>
    <t>Kvoten är viktad genom en summering av samtliga institut.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</si>
  <si>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</si>
  <si>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</si>
  <si>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Stockholmsbörsens omsättning</t>
  </si>
  <si>
    <t>Antal företag /vänster axel)</t>
  </si>
  <si>
    <t>Betalningsvolym (höger axel)</t>
  </si>
  <si>
    <t>Kvoterna är viktade genom summering av samtliga institut. Glidande medelvärde avser medelvärdet de fyra senaste kvartalen.</t>
  </si>
  <si>
    <t>Miljarder kronor (höger axel), antal (vänster axel)</t>
  </si>
  <si>
    <t>Kvoterna är viktade genom en summering av samtliga institut. Ett glidande medelvärde avser medelvärdet av de fyra senaste kvartalen. Swedbanks och SEB:s sanktionsavgifter är exkluderade.</t>
  </si>
  <si>
    <t>Stockholmsbörsens omsättning definieras som total aktieomsättning på Nasdaqs stockholmbörser per kvartal. Indexerad med första kvartalet 2015 som bas.</t>
  </si>
  <si>
    <t xml:space="preserve">Kvoten är viktad genom en summering av samtliga institut. Ett glidande medelvärde avser medelvärdet av de fyra senaste kvartalen. </t>
  </si>
  <si>
    <t>FI och Nasdaq</t>
  </si>
  <si>
    <t>Konsumtionskredit</t>
  </si>
  <si>
    <t>VP-banker</t>
  </si>
  <si>
    <t>Leasing</t>
  </si>
  <si>
    <t>Övriga</t>
  </si>
  <si>
    <t>SCB.</t>
  </si>
  <si>
    <t>Leasing 0,4 %</t>
  </si>
  <si>
    <t>Hushåll</t>
  </si>
  <si>
    <t>Hushåll - konsumtionskrediter</t>
  </si>
  <si>
    <t>Hushåll  - Konsumtionskrediter</t>
  </si>
  <si>
    <t>Hushåll - Konsumtionskrediter</t>
  </si>
  <si>
    <t>2011Q1</t>
  </si>
  <si>
    <t xml:space="preserve">Inkluderar även utländska bankers filialer och dotterbolag. </t>
  </si>
  <si>
    <t>Andel (vänster axel), Miljarder kronor (höger axel)</t>
  </si>
  <si>
    <t>Total (linje)</t>
  </si>
  <si>
    <t>Marknadsupplåning (stapel)</t>
  </si>
  <si>
    <t>Inlåning (stapel)</t>
  </si>
  <si>
    <t>2021Q4</t>
  </si>
  <si>
    <t xml:space="preserve"> </t>
  </si>
  <si>
    <t>Avser total global utlåning till allmänheten, även utanför Sverige. Data per kvartal 4 2021</t>
  </si>
  <si>
    <t>Storbanker 71,5 %</t>
  </si>
  <si>
    <t>Konsumtionskredit 3,5 %</t>
  </si>
  <si>
    <t>Retailbanker 13,0 %</t>
  </si>
  <si>
    <t>VP-banker 0,7 %</t>
  </si>
  <si>
    <t>Sparbanker 5,1 %</t>
  </si>
  <si>
    <t>Övriga 5,9 %</t>
  </si>
  <si>
    <t>VP-Banker</t>
  </si>
  <si>
    <t>Leasingbolag</t>
  </si>
  <si>
    <t>Konsumentkredit</t>
  </si>
  <si>
    <t>Inlåning allmänhet</t>
  </si>
  <si>
    <t>Emitterade värdepapper</t>
  </si>
  <si>
    <t>FI, Eikon och EBA.</t>
  </si>
  <si>
    <t>Kvoterna avser viktade genomsnitt. Det glidande medelvärdet avser medelvärdet för de fyra senaste kvartalen.</t>
  </si>
  <si>
    <t>Övriga Banker</t>
  </si>
  <si>
    <t>Diagram 2: Aktuell fördelning av svenska bankers totala utlåning</t>
  </si>
  <si>
    <t>Diagram 19: Utlåning</t>
  </si>
  <si>
    <t>Diagram 20: Räntenettomarginal och andel problemlån</t>
  </si>
  <si>
    <t>Diagram 22: Utlåning</t>
  </si>
  <si>
    <t>Diagram 23: Räntenettomarginal och andel problemlån</t>
  </si>
  <si>
    <t>Diagram 26: Räntenettomarginal och andel problemlån</t>
  </si>
  <si>
    <t>Diagram 27: Provisionsnetto och Stockholmsbörsens omsättning</t>
  </si>
  <si>
    <t>Diagram 28: Avkastning på eget kapital</t>
  </si>
  <si>
    <t>Diagram 29: Utlåning</t>
  </si>
  <si>
    <t>Diagram 5: Bankernas finansiering i form av inlåning och marknadsupplåning</t>
  </si>
  <si>
    <t>Diagram 6: Fördelning av finansiering per kategori Q4 2021</t>
  </si>
  <si>
    <t>Diagram 7: Utestående volymer av säkerställda obligationer emitterade i svenska kronor och svenska bolån</t>
  </si>
  <si>
    <t>Diagram 8: Genomsnittlig avkastning på eget kapital</t>
  </si>
  <si>
    <t>Diagram 9: Genomsnittlig K/I-kvot</t>
  </si>
  <si>
    <t>Diagram 10: Genomsnittlig räntenettomarginal och andel problemlån</t>
  </si>
  <si>
    <t>Diagram 11: De nya bolåneaktörernas totala utlåningsvolymer</t>
  </si>
  <si>
    <t>Diagram 12: Antal betaltjänstföretag och deras totala betalningsvolymer</t>
  </si>
  <si>
    <t>Diagram 13 Avkastning på eget kapital</t>
  </si>
  <si>
    <t>Diagram 14: K/I-kvot</t>
  </si>
  <si>
    <t>Diagram 15: Räntenettomarginal</t>
  </si>
  <si>
    <t>Diagram 16: Storbankernas totala utlåning till allmänheten</t>
  </si>
  <si>
    <t>Diagram 17: Andel problemlån</t>
  </si>
  <si>
    <t>Diagram 18: Avkastning på eget kapital</t>
  </si>
  <si>
    <t>Diagram 21: Avkastning på eget kapital</t>
  </si>
  <si>
    <t>Diagram 24: Avkastning på eget kapital</t>
  </si>
  <si>
    <t>Diagram 25: Utlåning</t>
  </si>
  <si>
    <t>Diagram 30: Avkastning på eget kapital</t>
  </si>
  <si>
    <t>Diagram 31: Utlåning</t>
  </si>
  <si>
    <t>Diagram 32: Räntenettomarginal och andel problemlån</t>
  </si>
  <si>
    <t>Diagram 1:  Marknadsandelar av total utlåning till allmänheten i Sverige.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</si>
</sst>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
    <numFmt numFmtId="167" formatCode="yyyy\-mm\-dd"/>
    <numFmt numFmtId="168" formatCode="0.000"/>
  </numFmts>
  <fonts count="14">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right/>
      <top/>
      <bottom style="thin">
        <color indexed="64"/>
      </bottom>
      <diagonal/>
    </border>
  </borders>
  <cellStyleXfs count="19">
    <xf numFmtId="0" fontId="0" fillId="0" borderId="0"/>
    <xf numFmtId="0" fontId="6" fillId="2" borderId="0" applyNumberFormat="0" applyBorder="0" applyAlignment="0" applyProtection="0"/>
    <xf numFmtId="0" fontId="7" fillId="0" borderId="0"/>
    <xf numFmtId="0" fontId="8" fillId="0" borderId="0"/>
    <xf numFmtId="0" fontId="10" fillId="0" borderId="0" applyNumberFormat="0" applyFill="0" applyBorder="0" applyAlignment="0" applyProtection="0">
      <alignment vertical="top"/>
      <protection locked="0"/>
    </xf>
    <xf numFmtId="0" fontId="11"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12" fillId="0" borderId="0" applyNumberFormat="0" applyBorder="0" applyAlignment="0"/>
    <xf numFmtId="9" fontId="13" fillId="0" borderId="0" applyFont="0" applyFill="0" applyBorder="0" applyAlignment="0" applyProtection="0"/>
  </cellStyleXfs>
  <cellXfs count="48">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xf numFmtId="1" fontId="4" fillId="3" borderId="0" xfId="0" applyNumberFormat="1" applyFont="1" applyFill="1"/>
    <xf numFmtId="2" fontId="0" fillId="0" borderId="0" xfId="0" applyNumberFormat="1"/>
    <xf numFmtId="1" fontId="0" fillId="0" borderId="0" xfId="0" applyNumberFormat="1" applyAlignment="1">
      <alignment horizontal="right"/>
    </xf>
    <xf numFmtId="167"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3" fontId="0" fillId="0" borderId="0" xfId="0" applyNumberFormat="1" applyFill="1"/>
    <xf numFmtId="1" fontId="0" fillId="0" borderId="0" xfId="0" applyNumberFormat="1"/>
    <xf numFmtId="10" fontId="0" fillId="0" borderId="0" xfId="0" applyNumberFormat="1"/>
    <xf numFmtId="168" fontId="0" fillId="0" borderId="0" xfId="0" applyNumberFormat="1"/>
    <xf numFmtId="0" fontId="0" fillId="0" borderId="0" xfId="0"/>
    <xf numFmtId="14" fontId="0" fillId="0" borderId="1" xfId="0" applyNumberFormat="1" applyBorder="1"/>
    <xf numFmtId="4" fontId="0" fillId="0" borderId="0" xfId="0" applyNumberFormat="1"/>
    <xf numFmtId="165" fontId="0" fillId="0" borderId="0" xfId="18" applyNumberFormat="1" applyFont="1"/>
    <xf numFmtId="165" fontId="1" fillId="0" borderId="0" xfId="18" applyNumberFormat="1" applyFont="1"/>
    <xf numFmtId="165" fontId="4" fillId="0" borderId="0" xfId="0" applyNumberFormat="1" applyFont="1"/>
    <xf numFmtId="3" fontId="0" fillId="0" borderId="0" xfId="0" applyNumberFormat="1"/>
    <xf numFmtId="9" fontId="0" fillId="0" borderId="0" xfId="18" applyFont="1"/>
    <xf numFmtId="10" fontId="0" fillId="0" borderId="0" xfId="18" applyNumberFormat="1" applyFont="1"/>
    <xf numFmtId="4" fontId="0" fillId="0" borderId="0" xfId="18" applyNumberFormat="1" applyFont="1"/>
  </cellXfs>
  <cellStyles count="19">
    <cellStyle name="Dålig" xfId="1" builtinId="27"/>
    <cellStyle name="Hyperlink 2" xfId="4"/>
    <cellStyle name="Normal" xfId="0" builtinId="0"/>
    <cellStyle name="Normal 10" xfId="6"/>
    <cellStyle name="Normal 2" xfId="3"/>
    <cellStyle name="Normal 2 2" xfId="7"/>
    <cellStyle name="Normal 2 3" xfId="17"/>
    <cellStyle name="Normal 3" xfId="8"/>
    <cellStyle name="Normal 4" xfId="9"/>
    <cellStyle name="Normal 5" xfId="5"/>
    <cellStyle name="Normal 5 2" xfId="14"/>
    <cellStyle name="Normal 6" xfId="10"/>
    <cellStyle name="Normal 6 2" xfId="15"/>
    <cellStyle name="Normal 7" xfId="11"/>
    <cellStyle name="Normal 7 2" xfId="16"/>
    <cellStyle name="Normal 8" xfId="12"/>
    <cellStyle name="Normal 9" xfId="13"/>
    <cellStyle name="Procent" xfId="18" builtinId="5"/>
    <cellStyle name="Tal2" xfId="2"/>
  </cellStyles>
  <dxfs count="0"/>
  <tableStyles count="0" defaultTableStyle="TableStyleMedium2" defaultPivotStyle="PivotStyleLight16"/>
  <colors>
    <mruColors>
      <color rgb="FFED8137"/>
      <color rgb="FF753577"/>
      <color rgb="FF006A7D"/>
      <color rgb="FF000000"/>
      <color rgb="FF98449A"/>
      <color rgb="FFCC0099"/>
      <color rgb="FF993366"/>
      <color rgb="FF33233D"/>
      <color rgb="FFF7EA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hartsheet" Target="chartsheets/sheet12.xml"/><Relationship Id="rId39" Type="http://schemas.openxmlformats.org/officeDocument/2006/relationships/worksheet" Target="worksheets/sheet21.xml"/><Relationship Id="rId21" Type="http://schemas.openxmlformats.org/officeDocument/2006/relationships/worksheet" Target="worksheets/sheet12.xml"/><Relationship Id="rId34" Type="http://schemas.openxmlformats.org/officeDocument/2006/relationships/chartsheet" Target="chartsheets/sheet16.xml"/><Relationship Id="rId42" Type="http://schemas.openxmlformats.org/officeDocument/2006/relationships/chartsheet" Target="chartsheets/sheet20.xml"/><Relationship Id="rId47" Type="http://schemas.openxmlformats.org/officeDocument/2006/relationships/worksheet" Target="worksheets/sheet25.xml"/><Relationship Id="rId50" Type="http://schemas.openxmlformats.org/officeDocument/2006/relationships/chartsheet" Target="chartsheets/sheet24.xml"/><Relationship Id="rId55" Type="http://schemas.openxmlformats.org/officeDocument/2006/relationships/worksheet" Target="worksheets/sheet29.xml"/><Relationship Id="rId63" Type="http://schemas.openxmlformats.org/officeDocument/2006/relationships/worksheet" Target="worksheets/sheet33.xml"/><Relationship Id="rId68" Type="http://schemas.openxmlformats.org/officeDocument/2006/relationships/sharedStrings" Target="sharedStrings.xml"/><Relationship Id="rId7" Type="http://schemas.openxmlformats.org/officeDocument/2006/relationships/worksheet" Target="worksheets/sheet4.xml"/><Relationship Id="rId2" Type="http://schemas.openxmlformats.org/officeDocument/2006/relationships/chartsheet" Target="chartsheets/sheet1.xml"/><Relationship Id="rId16" Type="http://schemas.openxmlformats.org/officeDocument/2006/relationships/chartsheet" Target="chartsheets/sheet7.xml"/><Relationship Id="rId29"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1.xml"/><Relationship Id="rId32" Type="http://schemas.openxmlformats.org/officeDocument/2006/relationships/chartsheet" Target="chartsheets/sheet15.xml"/><Relationship Id="rId37" Type="http://schemas.openxmlformats.org/officeDocument/2006/relationships/worksheet" Target="worksheets/sheet20.xml"/><Relationship Id="rId40" Type="http://schemas.openxmlformats.org/officeDocument/2006/relationships/chartsheet" Target="chartsheets/sheet19.xml"/><Relationship Id="rId45" Type="http://schemas.openxmlformats.org/officeDocument/2006/relationships/worksheet" Target="worksheets/sheet24.xml"/><Relationship Id="rId53" Type="http://schemas.openxmlformats.org/officeDocument/2006/relationships/worksheet" Target="worksheets/sheet28.xml"/><Relationship Id="rId58" Type="http://schemas.openxmlformats.org/officeDocument/2006/relationships/chartsheet" Target="chartsheets/sheet28.xml"/><Relationship Id="rId66" Type="http://schemas.openxmlformats.org/officeDocument/2006/relationships/theme" Target="theme/theme1.xml"/><Relationship Id="rId5" Type="http://schemas.openxmlformats.org/officeDocument/2006/relationships/worksheet" Target="worksheets/sheet3.xml"/><Relationship Id="rId15" Type="http://schemas.openxmlformats.org/officeDocument/2006/relationships/worksheet" Target="worksheets/sheet9.xml"/><Relationship Id="rId23" Type="http://schemas.openxmlformats.org/officeDocument/2006/relationships/worksheet" Target="worksheets/sheet13.xml"/><Relationship Id="rId28" Type="http://schemas.openxmlformats.org/officeDocument/2006/relationships/chartsheet" Target="chartsheets/sheet13.xml"/><Relationship Id="rId36" Type="http://schemas.openxmlformats.org/officeDocument/2006/relationships/chartsheet" Target="chartsheets/sheet17.xml"/><Relationship Id="rId49" Type="http://schemas.openxmlformats.org/officeDocument/2006/relationships/worksheet" Target="worksheets/sheet26.xml"/><Relationship Id="rId57" Type="http://schemas.openxmlformats.org/officeDocument/2006/relationships/worksheet" Target="worksheets/sheet30.xml"/><Relationship Id="rId61" Type="http://schemas.openxmlformats.org/officeDocument/2006/relationships/worksheet" Target="worksheets/sheet32.xml"/><Relationship Id="rId10" Type="http://schemas.openxmlformats.org/officeDocument/2006/relationships/chartsheet" Target="chartsheets/sheet5.xml"/><Relationship Id="rId19" Type="http://schemas.openxmlformats.org/officeDocument/2006/relationships/worksheet" Target="worksheets/sheet11.xml"/><Relationship Id="rId31" Type="http://schemas.openxmlformats.org/officeDocument/2006/relationships/worksheet" Target="worksheets/sheet17.xml"/><Relationship Id="rId44" Type="http://schemas.openxmlformats.org/officeDocument/2006/relationships/chartsheet" Target="chartsheets/sheet21.xml"/><Relationship Id="rId52" Type="http://schemas.openxmlformats.org/officeDocument/2006/relationships/chartsheet" Target="chartsheets/sheet25.xml"/><Relationship Id="rId60" Type="http://schemas.openxmlformats.org/officeDocument/2006/relationships/chartsheet" Target="chartsheets/sheet29.xml"/><Relationship Id="rId65" Type="http://schemas.openxmlformats.org/officeDocument/2006/relationships/externalLink" Target="externalLinks/externalLink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6.xml"/><Relationship Id="rId22" Type="http://schemas.openxmlformats.org/officeDocument/2006/relationships/chartsheet" Target="chartsheets/sheet10.xml"/><Relationship Id="rId27" Type="http://schemas.openxmlformats.org/officeDocument/2006/relationships/worksheet" Target="worksheets/sheet15.xml"/><Relationship Id="rId30" Type="http://schemas.openxmlformats.org/officeDocument/2006/relationships/chartsheet" Target="chartsheets/sheet14.xml"/><Relationship Id="rId35" Type="http://schemas.openxmlformats.org/officeDocument/2006/relationships/worksheet" Target="worksheets/sheet19.xml"/><Relationship Id="rId43" Type="http://schemas.openxmlformats.org/officeDocument/2006/relationships/worksheet" Target="worksheets/sheet23.xml"/><Relationship Id="rId48" Type="http://schemas.openxmlformats.org/officeDocument/2006/relationships/chartsheet" Target="chartsheets/sheet23.xml"/><Relationship Id="rId56" Type="http://schemas.openxmlformats.org/officeDocument/2006/relationships/chartsheet" Target="chartsheets/sheet27.xml"/><Relationship Id="rId64" Type="http://schemas.openxmlformats.org/officeDocument/2006/relationships/chartsheet" Target="chartsheets/sheet31.xml"/><Relationship Id="rId69" Type="http://schemas.openxmlformats.org/officeDocument/2006/relationships/calcChain" Target="calcChain.xml"/><Relationship Id="rId8" Type="http://schemas.openxmlformats.org/officeDocument/2006/relationships/chartsheet" Target="chartsheets/sheet4.xml"/><Relationship Id="rId51" Type="http://schemas.openxmlformats.org/officeDocument/2006/relationships/worksheet" Target="worksheets/sheet27.xml"/><Relationship Id="rId3" Type="http://schemas.openxmlformats.org/officeDocument/2006/relationships/worksheet" Target="worksheets/sheet2.xml"/><Relationship Id="rId12" Type="http://schemas.openxmlformats.org/officeDocument/2006/relationships/worksheet" Target="worksheets/sheet7.xml"/><Relationship Id="rId17" Type="http://schemas.openxmlformats.org/officeDocument/2006/relationships/worksheet" Target="worksheets/sheet10.xml"/><Relationship Id="rId25" Type="http://schemas.openxmlformats.org/officeDocument/2006/relationships/worksheet" Target="worksheets/sheet14.xml"/><Relationship Id="rId33" Type="http://schemas.openxmlformats.org/officeDocument/2006/relationships/worksheet" Target="worksheets/sheet18.xml"/><Relationship Id="rId38" Type="http://schemas.openxmlformats.org/officeDocument/2006/relationships/chartsheet" Target="chartsheets/sheet18.xml"/><Relationship Id="rId46" Type="http://schemas.openxmlformats.org/officeDocument/2006/relationships/chartsheet" Target="chartsheets/sheet22.xml"/><Relationship Id="rId59" Type="http://schemas.openxmlformats.org/officeDocument/2006/relationships/worksheet" Target="worksheets/sheet31.xml"/><Relationship Id="rId67" Type="http://schemas.openxmlformats.org/officeDocument/2006/relationships/styles" Target="styles.xml"/><Relationship Id="rId20" Type="http://schemas.openxmlformats.org/officeDocument/2006/relationships/chartsheet" Target="chartsheets/sheet9.xml"/><Relationship Id="rId41" Type="http://schemas.openxmlformats.org/officeDocument/2006/relationships/worksheet" Target="worksheets/sheet22.xml"/><Relationship Id="rId54" Type="http://schemas.openxmlformats.org/officeDocument/2006/relationships/chartsheet" Target="chartsheets/sheet26.xml"/><Relationship Id="rId62" Type="http://schemas.openxmlformats.org/officeDocument/2006/relationships/chartsheet" Target="chartsheets/sheet30.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2011Q1</c:v>
                </c:pt>
              </c:strCache>
            </c:strRef>
          </c:tx>
          <c:spPr>
            <a:solidFill>
              <a:srgbClr val="006A7D"/>
            </a:solidFill>
            <a:ln>
              <a:noFill/>
            </a:ln>
            <a:effectLst/>
          </c:spPr>
          <c:invertIfNegative val="0"/>
          <c:cat>
            <c:strRef>
              <c:f>'1.'!$A$8:$A$15</c:f>
              <c:strCache>
                <c:ptCount val="8"/>
                <c:pt idx="0">
                  <c:v>Storbanker</c:v>
                </c:pt>
                <c:pt idx="1">
                  <c:v>Konsumtionskredit</c:v>
                </c:pt>
                <c:pt idx="2">
                  <c:v>Retailbanker</c:v>
                </c:pt>
                <c:pt idx="3">
                  <c:v>VP-banker</c:v>
                </c:pt>
                <c:pt idx="4">
                  <c:v>Leasing</c:v>
                </c:pt>
                <c:pt idx="5">
                  <c:v>Sparbanker</c:v>
                </c:pt>
                <c:pt idx="6">
                  <c:v>Övriga</c:v>
                </c:pt>
                <c:pt idx="7">
                  <c:v>Utländska banker</c:v>
                </c:pt>
              </c:strCache>
            </c:strRef>
          </c:cat>
          <c:val>
            <c:numRef>
              <c:f>'1.'!$B$8:$B$15</c:f>
              <c:numCache>
                <c:formatCode>0</c:formatCode>
                <c:ptCount val="8"/>
                <c:pt idx="0">
                  <c:v>59.399930318429824</c:v>
                </c:pt>
                <c:pt idx="1">
                  <c:v>0.37651284528219464</c:v>
                </c:pt>
                <c:pt idx="2">
                  <c:v>10.511648421961098</c:v>
                </c:pt>
                <c:pt idx="3">
                  <c:v>0.23488915727260229</c:v>
                </c:pt>
                <c:pt idx="4">
                  <c:v>0.49241466218820545</c:v>
                </c:pt>
                <c:pt idx="5">
                  <c:v>3.8270029202952474</c:v>
                </c:pt>
                <c:pt idx="6">
                  <c:v>2.3218431541052609</c:v>
                </c:pt>
                <c:pt idx="7">
                  <c:v>22.835758520465564</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2021Q4</c:v>
                </c:pt>
              </c:strCache>
            </c:strRef>
          </c:tx>
          <c:spPr>
            <a:solidFill>
              <a:srgbClr val="F8971D"/>
            </a:solidFill>
            <a:ln>
              <a:noFill/>
            </a:ln>
            <a:effectLst/>
          </c:spPr>
          <c:invertIfNegative val="0"/>
          <c:cat>
            <c:strRef>
              <c:f>'1.'!$A$8:$A$15</c:f>
              <c:strCache>
                <c:ptCount val="8"/>
                <c:pt idx="0">
                  <c:v>Storbanker</c:v>
                </c:pt>
                <c:pt idx="1">
                  <c:v>Konsumtionskredit</c:v>
                </c:pt>
                <c:pt idx="2">
                  <c:v>Retailbanker</c:v>
                </c:pt>
                <c:pt idx="3">
                  <c:v>VP-banker</c:v>
                </c:pt>
                <c:pt idx="4">
                  <c:v>Leasing</c:v>
                </c:pt>
                <c:pt idx="5">
                  <c:v>Sparbanker</c:v>
                </c:pt>
                <c:pt idx="6">
                  <c:v>Övriga</c:v>
                </c:pt>
                <c:pt idx="7">
                  <c:v>Utländska banker</c:v>
                </c:pt>
              </c:strCache>
            </c:strRef>
          </c:cat>
          <c:val>
            <c:numRef>
              <c:f>'1.'!$C$8:$C$15</c:f>
              <c:numCache>
                <c:formatCode>0</c:formatCode>
                <c:ptCount val="8"/>
                <c:pt idx="0">
                  <c:v>55</c:v>
                </c:pt>
                <c:pt idx="1">
                  <c:v>2</c:v>
                </c:pt>
                <c:pt idx="2">
                  <c:v>14</c:v>
                </c:pt>
                <c:pt idx="3">
                  <c:v>1</c:v>
                </c:pt>
                <c:pt idx="4">
                  <c:v>0</c:v>
                </c:pt>
                <c:pt idx="5">
                  <c:v>5</c:v>
                </c:pt>
                <c:pt idx="6">
                  <c:v>4</c:v>
                </c:pt>
                <c:pt idx="7">
                  <c:v>19</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73813426575E-2"/>
          <c:y val="0.85514603651343202"/>
          <c:w val="0.95121910413714172"/>
          <c:h val="0.1294214740457729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006A7D"/>
              </a:solidFill>
              <a:prstDash val="solid"/>
              <a:round/>
            </a:ln>
            <a:effectLst/>
          </c:spPr>
          <c:marker>
            <c:symbol val="none"/>
          </c:marker>
          <c:cat>
            <c:numRef>
              <c:f>'10.'!$A$8:$A$35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'10.'!$B$8:$B$35</c:f>
              <c:numCache>
                <c:formatCode>0.0</c:formatCode>
                <c:ptCount val="28"/>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pt idx="20">
                  <c:v>1.4042367872228401</c:v>
                </c:pt>
                <c:pt idx="21">
                  <c:v>1.46110791235682</c:v>
                </c:pt>
                <c:pt idx="22">
                  <c:v>1.4760379098123504</c:v>
                </c:pt>
                <c:pt idx="23">
                  <c:v>1.4930772297887036</c:v>
                </c:pt>
                <c:pt idx="24">
                  <c:v>1.4650123323794599</c:v>
                </c:pt>
                <c:pt idx="25">
                  <c:v>1.4552819428953845</c:v>
                </c:pt>
                <c:pt idx="26">
                  <c:v>1.4604095183642591</c:v>
                </c:pt>
                <c:pt idx="27">
                  <c:v>1.4638627869028999</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F8971D"/>
              </a:solidFill>
              <a:prstDash val="solid"/>
              <a:round/>
            </a:ln>
            <a:effectLst/>
          </c:spPr>
          <c:marker>
            <c:symbol val="none"/>
          </c:marker>
          <c:cat>
            <c:numRef>
              <c:f>'10.'!$A$8:$A$35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'10.'!$C$8:$C$35</c:f>
              <c:numCache>
                <c:formatCode>0.0</c:formatCode>
                <c:ptCount val="28"/>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pt idx="20">
                  <c:v>1.26567749643016</c:v>
                </c:pt>
                <c:pt idx="21">
                  <c:v>1.25773714174874</c:v>
                </c:pt>
                <c:pt idx="22">
                  <c:v>1.2443429814681828</c:v>
                </c:pt>
                <c:pt idx="23" formatCode="#,##0.00">
                  <c:v>1.1949259619754282</c:v>
                </c:pt>
                <c:pt idx="24" formatCode="#,##0.00">
                  <c:v>1.17140574833921</c:v>
                </c:pt>
                <c:pt idx="25" formatCode="#,##0.00">
                  <c:v>1.1465121167749737</c:v>
                </c:pt>
                <c:pt idx="26" formatCode="#,##0.00">
                  <c:v>1.1409953986369454</c:v>
                </c:pt>
                <c:pt idx="27" formatCode="#,##0.00">
                  <c:v>1.1846946052619201</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8285913197658501"/>
        </c:manualLayout>
      </c:layout>
      <c:lineChart>
        <c:grouping val="standard"/>
        <c:varyColors val="0"/>
        <c:ser>
          <c:idx val="0"/>
          <c:order val="0"/>
          <c:spPr>
            <a:ln w="38100" cap="sq">
              <a:solidFill>
                <a:srgbClr val="006A7D"/>
              </a:solidFill>
              <a:prstDash val="solid"/>
              <a:round/>
            </a:ln>
            <a:effectLst/>
          </c:spPr>
          <c:marker>
            <c:symbol val="none"/>
          </c:marker>
          <c:cat>
            <c:numRef>
              <c:f>'11.'!$A$8:$A$23</c:f>
              <c:numCache>
                <c:formatCode>mmm\-yy</c:formatCode>
                <c:ptCount val="16"/>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numCache>
            </c:numRef>
          </c:cat>
          <c:val>
            <c:numRef>
              <c:f>'11.'!$B$8:$B$23</c:f>
              <c:numCache>
                <c:formatCode>0</c:formatCode>
                <c:ptCount val="16"/>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formatCode="0.0">
                  <c:v>29.574357502000002</c:v>
                </c:pt>
                <c:pt idx="11" formatCode="0.0">
                  <c:v>32.287214994999999</c:v>
                </c:pt>
                <c:pt idx="12" formatCode="0.0">
                  <c:v>36.648727260999998</c:v>
                </c:pt>
                <c:pt idx="13" formatCode="0.0">
                  <c:v>40.593842299000002</c:v>
                </c:pt>
                <c:pt idx="14" formatCode="0.0">
                  <c:v>43.867851043000002</c:v>
                </c:pt>
                <c:pt idx="15" formatCode="0.0">
                  <c:v>47.934092853000003</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2.2789814578185269E-2"/>
          <c:w val="0.94310906193078325"/>
          <c:h val="0.79989187732770117"/>
        </c:manualLayout>
      </c:layout>
      <c:lineChart>
        <c:grouping val="standard"/>
        <c:varyColors val="0"/>
        <c:ser>
          <c:idx val="1"/>
          <c:order val="0"/>
          <c:tx>
            <c:strRef>
              <c:f>'12.'!$B$7</c:f>
              <c:strCache>
                <c:ptCount val="1"/>
                <c:pt idx="0">
                  <c:v>Antal företag /vänster axel)</c:v>
                </c:pt>
              </c:strCache>
            </c:strRef>
          </c:tx>
          <c:spPr>
            <a:ln w="38100" cap="rnd">
              <a:solidFill>
                <a:srgbClr val="006A7D"/>
              </a:solidFill>
              <a:round/>
            </a:ln>
            <a:effectLst/>
          </c:spPr>
          <c:marker>
            <c:symbol val="none"/>
          </c:marker>
          <c:cat>
            <c:numRef>
              <c:f>'12.'!$A$8:$A$27</c:f>
              <c:numCache>
                <c:formatCode>mmm\-yy</c:formatCode>
                <c:ptCount val="20"/>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numCache>
            </c:numRef>
          </c:cat>
          <c:val>
            <c:numRef>
              <c:f>'12.'!$B$8:$B$27</c:f>
              <c:numCache>
                <c:formatCode>General</c:formatCode>
                <c:ptCount val="20"/>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pt idx="17" formatCode="0">
                  <c:v>36</c:v>
                </c:pt>
                <c:pt idx="18" formatCode="0">
                  <c:v>36</c:v>
                </c:pt>
                <c:pt idx="19">
                  <c:v>41</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'12.'!$C$7</c:f>
              <c:strCache>
                <c:ptCount val="1"/>
                <c:pt idx="0">
                  <c:v>Betalningsvolym (höger axel)</c:v>
                </c:pt>
              </c:strCache>
            </c:strRef>
          </c:tx>
          <c:spPr>
            <a:ln w="38100" cap="rnd">
              <a:solidFill>
                <a:srgbClr val="F8971D"/>
              </a:solidFill>
              <a:round/>
            </a:ln>
            <a:effectLst/>
          </c:spPr>
          <c:marker>
            <c:symbol val="none"/>
          </c:marker>
          <c:cat>
            <c:numRef>
              <c:f>'12.'!$A$8:$A$27</c:f>
              <c:numCache>
                <c:formatCode>mmm\-yy</c:formatCode>
                <c:ptCount val="20"/>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numCache>
            </c:numRef>
          </c:cat>
          <c:val>
            <c:numRef>
              <c:f>'12.'!$C$8:$C$27</c:f>
              <c:numCache>
                <c:formatCode>0</c:formatCode>
                <c:ptCount val="20"/>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pt idx="17">
                  <c:v>644.72813900000006</c:v>
                </c:pt>
                <c:pt idx="18">
                  <c:v>659.15221899999995</c:v>
                </c:pt>
                <c:pt idx="19">
                  <c:v>769.25894200000005</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8.5200161077082545E-2"/>
          <c:y val="0.89765361070234162"/>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'13.'!$B$7</c:f>
              <c:strCache>
                <c:ptCount val="1"/>
                <c:pt idx="0">
                  <c:v>Svenska storbanker</c:v>
                </c:pt>
              </c:strCache>
            </c:strRef>
          </c:tx>
          <c:spPr>
            <a:ln w="38100" cap="sq">
              <a:solidFill>
                <a:srgbClr val="006A7D"/>
              </a:solidFill>
              <a:prstDash val="solid"/>
              <a:round/>
            </a:ln>
            <a:effectLst/>
          </c:spPr>
          <c:marker>
            <c:symbol val="none"/>
          </c:marker>
          <c:cat>
            <c:numRef>
              <c:f>'13.'!$A$8:$A$35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'13.'!$B$8:$B$35</c:f>
              <c:numCache>
                <c:formatCode>0</c:formatCode>
                <c:ptCount val="28"/>
                <c:pt idx="0">
                  <c:v>13.699868701948581</c:v>
                </c:pt>
                <c:pt idx="1">
                  <c:v>12.78749282949058</c:v>
                </c:pt>
                <c:pt idx="2">
                  <c:v>12.197557064292679</c:v>
                </c:pt>
                <c:pt idx="3">
                  <c:v>12.387012616057735</c:v>
                </c:pt>
                <c:pt idx="4">
                  <c:v>9.5513819531967421</c:v>
                </c:pt>
                <c:pt idx="5">
                  <c:v>14.212320532872717</c:v>
                </c:pt>
                <c:pt idx="6">
                  <c:v>14.007745902890345</c:v>
                </c:pt>
                <c:pt idx="7">
                  <c:v>13.518467927453123</c:v>
                </c:pt>
                <c:pt idx="8">
                  <c:v>13.99380442503459</c:v>
                </c:pt>
                <c:pt idx="9">
                  <c:v>13.553305146110858</c:v>
                </c:pt>
                <c:pt idx="10">
                  <c:v>13.105207874644009</c:v>
                </c:pt>
                <c:pt idx="11">
                  <c:v>12.530646473078741</c:v>
                </c:pt>
                <c:pt idx="12">
                  <c:v>13.238711962974046</c:v>
                </c:pt>
                <c:pt idx="13">
                  <c:v>16.521949243548008</c:v>
                </c:pt>
                <c:pt idx="14">
                  <c:v>15.325311194915118</c:v>
                </c:pt>
                <c:pt idx="15">
                  <c:v>14.564721784223444</c:v>
                </c:pt>
                <c:pt idx="16">
                  <c:v>13.953138865648798</c:v>
                </c:pt>
                <c:pt idx="17">
                  <c:v>13.973011762521157</c:v>
                </c:pt>
                <c:pt idx="18">
                  <c:v>13.138605562063226</c:v>
                </c:pt>
                <c:pt idx="19">
                  <c:v>13.016308883462976</c:v>
                </c:pt>
                <c:pt idx="20">
                  <c:v>7.7451751629989252</c:v>
                </c:pt>
                <c:pt idx="21">
                  <c:v>7.3729413970132134</c:v>
                </c:pt>
                <c:pt idx="22">
                  <c:v>8.1005229941036951</c:v>
                </c:pt>
                <c:pt idx="23">
                  <c:v>8.9279895313273201</c:v>
                </c:pt>
                <c:pt idx="24">
                  <c:v>12.1430485190086</c:v>
                </c:pt>
                <c:pt idx="25">
                  <c:v>12.611399895407976</c:v>
                </c:pt>
                <c:pt idx="26">
                  <c:v>12.535522111817921</c:v>
                </c:pt>
                <c:pt idx="27">
                  <c:v>12.289313601639295</c:v>
                </c:pt>
              </c:numCache>
            </c:numRef>
          </c:val>
          <c:smooth val="0"/>
          <c:extLst>
            <c:ext xmlns:c16="http://schemas.microsoft.com/office/drawing/2014/chart" uri="{C3380CC4-5D6E-409C-BE32-E72D297353CC}">
              <c16:uniqueId val="{00000000-816A-4E2F-9D75-F9F54BBD83C5}"/>
            </c:ext>
          </c:extLst>
        </c:ser>
        <c:ser>
          <c:idx val="1"/>
          <c:order val="1"/>
          <c:tx>
            <c:strRef>
              <c:f>'13.'!$C$7</c:f>
              <c:strCache>
                <c:ptCount val="1"/>
                <c:pt idx="0">
                  <c:v>Nordiska storbanker</c:v>
                </c:pt>
              </c:strCache>
            </c:strRef>
          </c:tx>
          <c:spPr>
            <a:ln w="38100" cap="sq">
              <a:solidFill>
                <a:srgbClr val="F8971D"/>
              </a:solidFill>
              <a:prstDash val="solid"/>
              <a:round/>
            </a:ln>
            <a:effectLst/>
          </c:spPr>
          <c:marker>
            <c:symbol val="none"/>
          </c:marker>
          <c:cat>
            <c:numRef>
              <c:f>'13.'!$A$8:$A$35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'13.'!$C$8:$C$35</c:f>
              <c:numCache>
                <c:formatCode>0</c:formatCode>
                <c:ptCount val="28"/>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pt idx="20">
                  <c:v>2.6258170689180416</c:v>
                </c:pt>
                <c:pt idx="21">
                  <c:v>5.1092161320073561</c:v>
                </c:pt>
                <c:pt idx="22">
                  <c:v>8.0924467166968981</c:v>
                </c:pt>
                <c:pt idx="23">
                  <c:v>6.5984594924080717</c:v>
                </c:pt>
                <c:pt idx="24">
                  <c:v>8.6229023694649491</c:v>
                </c:pt>
                <c:pt idx="25">
                  <c:v>9.5171978427568096</c:v>
                </c:pt>
                <c:pt idx="26">
                  <c:v>10.050000000000001</c:v>
                </c:pt>
                <c:pt idx="27">
                  <c:v>10.02</c:v>
                </c:pt>
              </c:numCache>
            </c:numRef>
          </c:val>
          <c:smooth val="0"/>
          <c:extLst>
            <c:ext xmlns:c16="http://schemas.microsoft.com/office/drawing/2014/chart" uri="{C3380CC4-5D6E-409C-BE32-E72D297353CC}">
              <c16:uniqueId val="{00000001-816A-4E2F-9D75-F9F54BBD83C5}"/>
            </c:ext>
          </c:extLst>
        </c:ser>
        <c:ser>
          <c:idx val="2"/>
          <c:order val="2"/>
          <c:tx>
            <c:strRef>
              <c:f>'13.'!$D$7</c:f>
              <c:strCache>
                <c:ptCount val="1"/>
                <c:pt idx="0">
                  <c:v>EU-banker</c:v>
                </c:pt>
              </c:strCache>
            </c:strRef>
          </c:tx>
          <c:spPr>
            <a:ln w="38100" cap="rnd">
              <a:solidFill>
                <a:srgbClr val="6E2B62"/>
              </a:solidFill>
              <a:prstDash val="solid"/>
              <a:round/>
            </a:ln>
            <a:effectLst/>
          </c:spPr>
          <c:marker>
            <c:symbol val="none"/>
          </c:marker>
          <c:cat>
            <c:numRef>
              <c:f>'13.'!$A$8:$A$35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'13.'!$D$8:$D$35</c:f>
              <c:numCache>
                <c:formatCode>0</c:formatCode>
                <c:ptCount val="28"/>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pt idx="20">
                  <c:v>1.29015217</c:v>
                </c:pt>
                <c:pt idx="21">
                  <c:v>0.47924198095064002</c:v>
                </c:pt>
                <c:pt idx="22">
                  <c:v>2.4841830200000001</c:v>
                </c:pt>
                <c:pt idx="23">
                  <c:v>1.93799893</c:v>
                </c:pt>
                <c:pt idx="24">
                  <c:v>7.6531660599999993</c:v>
                </c:pt>
                <c:pt idx="25">
                  <c:v>7.3902340200000003</c:v>
                </c:pt>
                <c:pt idx="26">
                  <c:v>7.7096957699999997</c:v>
                </c:pt>
                <c:pt idx="27">
                  <c:v>7.3288892699999995</c:v>
                </c:pt>
              </c:numCache>
            </c:numRef>
          </c:val>
          <c:smooth val="0"/>
          <c:extLst>
            <c:ext xmlns:c16="http://schemas.microsoft.com/office/drawing/2014/chart" uri="{C3380CC4-5D6E-409C-BE32-E72D297353CC}">
              <c16:uniqueId val="{00000002-816A-4E2F-9D75-F9F54BBD83C5}"/>
            </c:ext>
          </c:extLst>
        </c:ser>
        <c:ser>
          <c:idx val="3"/>
          <c:order val="3"/>
          <c:tx>
            <c:strRef>
              <c:f>'13.'!$E$7</c:f>
              <c:strCache>
                <c:ptCount val="1"/>
                <c:pt idx="0">
                  <c:v>Svenska storbanker, glidande medelvärde</c:v>
                </c:pt>
              </c:strCache>
            </c:strRef>
          </c:tx>
          <c:spPr>
            <a:ln w="38100" cap="rnd">
              <a:solidFill>
                <a:srgbClr val="006A7D"/>
              </a:solidFill>
              <a:prstDash val="dash"/>
              <a:round/>
            </a:ln>
            <a:effectLst/>
          </c:spPr>
          <c:marker>
            <c:symbol val="none"/>
          </c:marker>
          <c:cat>
            <c:numRef>
              <c:f>'13.'!$A$8:$A$35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'13.'!$E$8:$E$35</c:f>
              <c:numCache>
                <c:formatCode>0</c:formatCode>
                <c:ptCount val="28"/>
                <c:pt idx="0">
                  <c:v>14.051439916995282</c:v>
                </c:pt>
                <c:pt idx="1">
                  <c:v>13.527318413854287</c:v>
                </c:pt>
                <c:pt idx="2">
                  <c:v>13.096849983904779</c:v>
                </c:pt>
                <c:pt idx="3">
                  <c:v>12.767982802947392</c:v>
                </c:pt>
                <c:pt idx="4">
                  <c:v>11.730861115759435</c:v>
                </c:pt>
                <c:pt idx="5">
                  <c:v>12.087068041604967</c:v>
                </c:pt>
                <c:pt idx="6">
                  <c:v>12.539615251254386</c:v>
                </c:pt>
                <c:pt idx="7">
                  <c:v>12.822479079103232</c:v>
                </c:pt>
                <c:pt idx="8">
                  <c:v>13.933084697062693</c:v>
                </c:pt>
                <c:pt idx="9">
                  <c:v>13.768330850372228</c:v>
                </c:pt>
                <c:pt idx="10">
                  <c:v>13.542696343310645</c:v>
                </c:pt>
                <c:pt idx="11">
                  <c:v>13.295740979717049</c:v>
                </c:pt>
                <c:pt idx="12">
                  <c:v>13.106967864201916</c:v>
                </c:pt>
                <c:pt idx="13">
                  <c:v>13.849128888561202</c:v>
                </c:pt>
                <c:pt idx="14">
                  <c:v>14.404154718628979</c:v>
                </c:pt>
                <c:pt idx="15">
                  <c:v>14.912673546415153</c:v>
                </c:pt>
                <c:pt idx="16">
                  <c:v>15.091280272083839</c:v>
                </c:pt>
                <c:pt idx="17">
                  <c:v>14.454045901827129</c:v>
                </c:pt>
                <c:pt idx="18">
                  <c:v>13.907369493614159</c:v>
                </c:pt>
                <c:pt idx="19">
                  <c:v>13.520266268424038</c:v>
                </c:pt>
                <c:pt idx="20">
                  <c:v>11.96827534276157</c:v>
                </c:pt>
                <c:pt idx="21">
                  <c:v>10.318257751384586</c:v>
                </c:pt>
                <c:pt idx="22">
                  <c:v>9.0587371093947038</c:v>
                </c:pt>
                <c:pt idx="23">
                  <c:v>8.0366572713607898</c:v>
                </c:pt>
                <c:pt idx="24">
                  <c:v>9.1361256103631998</c:v>
                </c:pt>
                <c:pt idx="25">
                  <c:v>10.445740234961894</c:v>
                </c:pt>
                <c:pt idx="26">
                  <c:v>11.554490014390451</c:v>
                </c:pt>
                <c:pt idx="27">
                  <c:v>12.394821031968444</c:v>
                </c:pt>
              </c:numCache>
            </c:numRef>
          </c:val>
          <c:smooth val="0"/>
          <c:extLst>
            <c:ext xmlns:c16="http://schemas.microsoft.com/office/drawing/2014/chart" uri="{C3380CC4-5D6E-409C-BE32-E72D297353CC}">
              <c16:uniqueId val="{00000003-816A-4E2F-9D75-F9F54BBD83C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
          <c:y val="0.80427846543220449"/>
          <c:w val="1"/>
          <c:h val="0.1513345972926104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'14.'!$B$7</c:f>
              <c:strCache>
                <c:ptCount val="1"/>
                <c:pt idx="0">
                  <c:v>Svenska storbanker</c:v>
                </c:pt>
              </c:strCache>
            </c:strRef>
          </c:tx>
          <c:spPr>
            <a:ln w="38100" cap="sq">
              <a:solidFill>
                <a:srgbClr val="006A7D"/>
              </a:solidFill>
              <a:prstDash val="solid"/>
              <a:round/>
            </a:ln>
            <a:effectLst/>
          </c:spPr>
          <c:marker>
            <c:symbol val="none"/>
          </c:marker>
          <c:cat>
            <c:numRef>
              <c:f>'14.'!$A$8:$A$35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'14.'!$B$8:$B$35</c:f>
              <c:numCache>
                <c:formatCode>0</c:formatCode>
                <c:ptCount val="28"/>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pt idx="21">
                  <c:v>46.484292613099989</c:v>
                </c:pt>
                <c:pt idx="22">
                  <c:v>45.800290172301075</c:v>
                </c:pt>
                <c:pt idx="23">
                  <c:v>45.117670702137993</c:v>
                </c:pt>
                <c:pt idx="24">
                  <c:v>40.996761715187205</c:v>
                </c:pt>
                <c:pt idx="25">
                  <c:v>40.419494854367407</c:v>
                </c:pt>
                <c:pt idx="26">
                  <c:v>39.863698683582463</c:v>
                </c:pt>
                <c:pt idx="27">
                  <c:v>40.061124309137526</c:v>
                </c:pt>
              </c:numCache>
            </c:numRef>
          </c:val>
          <c:smooth val="0"/>
          <c:extLst>
            <c:ext xmlns:c16="http://schemas.microsoft.com/office/drawing/2014/chart" uri="{C3380CC4-5D6E-409C-BE32-E72D297353CC}">
              <c16:uniqueId val="{00000000-0DED-464B-82D6-977361FF0853}"/>
            </c:ext>
          </c:extLst>
        </c:ser>
        <c:ser>
          <c:idx val="0"/>
          <c:order val="1"/>
          <c:tx>
            <c:strRef>
              <c:f>'14.'!$C$7</c:f>
              <c:strCache>
                <c:ptCount val="1"/>
                <c:pt idx="0">
                  <c:v>Nordiska storbanker</c:v>
                </c:pt>
              </c:strCache>
            </c:strRef>
          </c:tx>
          <c:spPr>
            <a:ln w="28575" cap="rnd">
              <a:solidFill>
                <a:srgbClr val="ED8137"/>
              </a:solidFill>
              <a:round/>
            </a:ln>
            <a:effectLst/>
          </c:spPr>
          <c:marker>
            <c:symbol val="none"/>
          </c:marker>
          <c:cat>
            <c:numRef>
              <c:f>'14.'!$A$8:$A$35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'14.'!$C$8:$C$35</c:f>
              <c:numCache>
                <c:formatCode>0</c:formatCode>
                <c:ptCount val="28"/>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pt idx="21">
                  <c:v>53.992238326663781</c:v>
                </c:pt>
                <c:pt idx="22">
                  <c:v>55.154876116959144</c:v>
                </c:pt>
                <c:pt idx="23">
                  <c:v>58.537016384760008</c:v>
                </c:pt>
                <c:pt idx="24">
                  <c:v>54.345566518264185</c:v>
                </c:pt>
                <c:pt idx="25">
                  <c:v>52.785895583009832</c:v>
                </c:pt>
                <c:pt idx="26">
                  <c:v>50.656516987760867</c:v>
                </c:pt>
                <c:pt idx="27">
                  <c:v>51.485414101385565</c:v>
                </c:pt>
              </c:numCache>
            </c:numRef>
          </c:val>
          <c:smooth val="0"/>
          <c:extLst>
            <c:ext xmlns:c16="http://schemas.microsoft.com/office/drawing/2014/chart" uri="{C3380CC4-5D6E-409C-BE32-E72D297353CC}">
              <c16:uniqueId val="{00000000-9E64-4E77-A571-D4C375F1DED3}"/>
            </c:ext>
          </c:extLst>
        </c:ser>
        <c:ser>
          <c:idx val="1"/>
          <c:order val="2"/>
          <c:tx>
            <c:strRef>
              <c:f>'14.'!$D$7</c:f>
              <c:strCache>
                <c:ptCount val="1"/>
                <c:pt idx="0">
                  <c:v>EU-banker</c:v>
                </c:pt>
              </c:strCache>
            </c:strRef>
          </c:tx>
          <c:spPr>
            <a:ln w="38100" cap="rnd">
              <a:solidFill>
                <a:srgbClr val="6E2B62"/>
              </a:solidFill>
              <a:prstDash val="solid"/>
              <a:round/>
            </a:ln>
            <a:effectLst/>
          </c:spPr>
          <c:marker>
            <c:symbol val="none"/>
          </c:marker>
          <c:cat>
            <c:numRef>
              <c:f>'14.'!$A$8:$A$35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'14.'!$D$8:$D$35</c:f>
              <c:numCache>
                <c:formatCode>0</c:formatCode>
                <c:ptCount val="28"/>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63.555011329999999</c:v>
                </c:pt>
                <c:pt idx="25">
                  <c:v>63.984188549999999</c:v>
                </c:pt>
                <c:pt idx="26">
                  <c:v>62.735992939999996</c:v>
                </c:pt>
                <c:pt idx="27">
                  <c:v>63.336419280000001</c:v>
                </c:pt>
              </c:numCache>
            </c:numRef>
          </c:val>
          <c:smooth val="0"/>
          <c:extLst>
            <c:ext xmlns:c16="http://schemas.microsoft.com/office/drawing/2014/chart" uri="{C3380CC4-5D6E-409C-BE32-E72D297353CC}">
              <c16:uniqueId val="{00000001-9E64-4E77-A571-D4C375F1DED3}"/>
            </c:ext>
          </c:extLst>
        </c:ser>
        <c:ser>
          <c:idx val="3"/>
          <c:order val="3"/>
          <c:tx>
            <c:strRef>
              <c:f>'14.'!$E$7</c:f>
              <c:strCache>
                <c:ptCount val="1"/>
                <c:pt idx="0">
                  <c:v>Svenska storbanker, glidande medelvärde</c:v>
                </c:pt>
              </c:strCache>
            </c:strRef>
          </c:tx>
          <c:spPr>
            <a:ln w="38100" cap="rnd">
              <a:solidFill>
                <a:srgbClr val="006A7D"/>
              </a:solidFill>
              <a:prstDash val="dash"/>
              <a:round/>
            </a:ln>
            <a:effectLst/>
          </c:spPr>
          <c:marker>
            <c:symbol val="none"/>
          </c:marker>
          <c:cat>
            <c:numRef>
              <c:f>'14.'!$A$8:$A$35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'14.'!$E$8:$E$35</c:f>
              <c:numCache>
                <c:formatCode>0</c:formatCode>
                <c:ptCount val="28"/>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pt idx="21">
                  <c:v>44.568348898305587</c:v>
                </c:pt>
                <c:pt idx="22">
                  <c:v>45.493524210765045</c:v>
                </c:pt>
                <c:pt idx="23">
                  <c:v>46.231092545256217</c:v>
                </c:pt>
                <c:pt idx="24">
                  <c:v>44.599753800681604</c:v>
                </c:pt>
                <c:pt idx="25">
                  <c:v>43.083554360998434</c:v>
                </c:pt>
                <c:pt idx="26">
                  <c:v>41.599406488818772</c:v>
                </c:pt>
                <c:pt idx="27">
                  <c:v>40.335269890568661</c:v>
                </c:pt>
              </c:numCache>
            </c:numRef>
          </c:val>
          <c:smooth val="0"/>
          <c:extLst>
            <c:ext xmlns:c16="http://schemas.microsoft.com/office/drawing/2014/chart" uri="{C3380CC4-5D6E-409C-BE32-E72D297353CC}">
              <c16:uniqueId val="{00000000-EAEC-4D78-A59C-5B03EBA3E0C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'15.'!$B$7</c:f>
              <c:strCache>
                <c:ptCount val="1"/>
                <c:pt idx="0">
                  <c:v>Svenska storbanker</c:v>
                </c:pt>
              </c:strCache>
            </c:strRef>
          </c:tx>
          <c:spPr>
            <a:ln w="38100" cap="sq">
              <a:solidFill>
                <a:srgbClr val="006A7D"/>
              </a:solidFill>
              <a:prstDash val="solid"/>
              <a:round/>
            </a:ln>
            <a:effectLst/>
          </c:spPr>
          <c:marker>
            <c:symbol val="none"/>
          </c:marker>
          <c:cat>
            <c:numRef>
              <c:f>'15.'!$A$8:$A$35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'15.'!$B$8:$B$35</c:f>
              <c:numCache>
                <c:formatCode>0.0</c:formatCode>
                <c:ptCount val="28"/>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pt idx="20">
                  <c:v>1.3049036698563299</c:v>
                </c:pt>
                <c:pt idx="21">
                  <c:v>1.3862763166629899</c:v>
                </c:pt>
                <c:pt idx="22">
                  <c:v>1.425573712539312</c:v>
                </c:pt>
                <c:pt idx="23">
                  <c:v>1.4517575375959455</c:v>
                </c:pt>
                <c:pt idx="24">
                  <c:v>1.40389441955872</c:v>
                </c:pt>
                <c:pt idx="25">
                  <c:v>1.4078596085532378</c:v>
                </c:pt>
                <c:pt idx="26">
                  <c:v>1.411296680711478</c:v>
                </c:pt>
                <c:pt idx="27">
                  <c:v>1.4314008474868372</c:v>
                </c:pt>
              </c:numCache>
            </c:numRef>
          </c:val>
          <c:smooth val="0"/>
          <c:extLst>
            <c:ext xmlns:c16="http://schemas.microsoft.com/office/drawing/2014/chart" uri="{C3380CC4-5D6E-409C-BE32-E72D297353CC}">
              <c16:uniqueId val="{00000000-A196-426C-ADF3-420D6610342E}"/>
            </c:ext>
          </c:extLst>
        </c:ser>
        <c:ser>
          <c:idx val="0"/>
          <c:order val="1"/>
          <c:tx>
            <c:strRef>
              <c:f>'15.'!$C$7</c:f>
              <c:strCache>
                <c:ptCount val="1"/>
                <c:pt idx="0">
                  <c:v>Nordiska storbanker</c:v>
                </c:pt>
              </c:strCache>
            </c:strRef>
          </c:tx>
          <c:spPr>
            <a:ln w="28575" cap="rnd">
              <a:solidFill>
                <a:srgbClr val="ED8137"/>
              </a:solidFill>
              <a:round/>
            </a:ln>
            <a:effectLst/>
          </c:spPr>
          <c:marker>
            <c:symbol val="none"/>
          </c:marker>
          <c:cat>
            <c:numRef>
              <c:f>'15.'!$A$8:$A$35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'15.'!$C$8:$C$35</c:f>
              <c:numCache>
                <c:formatCode>0.0</c:formatCode>
                <c:ptCount val="28"/>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pt idx="20">
                  <c:v>1.5867114776854736</c:v>
                </c:pt>
                <c:pt idx="21">
                  <c:v>1.5558358646327843</c:v>
                </c:pt>
                <c:pt idx="22">
                  <c:v>1.5789785453752678</c:v>
                </c:pt>
                <c:pt idx="23">
                  <c:v>1.543978980858314</c:v>
                </c:pt>
                <c:pt idx="24">
                  <c:v>1.5625135818061753</c:v>
                </c:pt>
                <c:pt idx="25">
                  <c:v>1.552914917402592</c:v>
                </c:pt>
                <c:pt idx="26">
                  <c:v>1.6058686296174463</c:v>
                </c:pt>
                <c:pt idx="27">
                  <c:v>1.5712569716803904</c:v>
                </c:pt>
              </c:numCache>
            </c:numRef>
          </c:val>
          <c:smooth val="0"/>
          <c:extLst>
            <c:ext xmlns:c16="http://schemas.microsoft.com/office/drawing/2014/chart" uri="{C3380CC4-5D6E-409C-BE32-E72D297353CC}">
              <c16:uniqueId val="{0000001B-E67D-4F12-974F-35CC612C71FA}"/>
            </c:ext>
          </c:extLst>
        </c:ser>
        <c:ser>
          <c:idx val="2"/>
          <c:order val="2"/>
          <c:tx>
            <c:strRef>
              <c:f>'15.'!$D$7</c:f>
              <c:strCache>
                <c:ptCount val="1"/>
                <c:pt idx="0">
                  <c:v>EU-banker</c:v>
                </c:pt>
              </c:strCache>
            </c:strRef>
          </c:tx>
          <c:spPr>
            <a:ln w="38100" cap="rnd">
              <a:solidFill>
                <a:srgbClr val="6E2B62"/>
              </a:solidFill>
              <a:prstDash val="solid"/>
              <a:round/>
            </a:ln>
            <a:effectLst/>
          </c:spPr>
          <c:marker>
            <c:symbol val="none"/>
          </c:marker>
          <c:cat>
            <c:numRef>
              <c:f>'15.'!$A$8:$A$35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'15.'!$D$8:$D$35</c:f>
              <c:numCache>
                <c:formatCode>0.0</c:formatCode>
                <c:ptCount val="28"/>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1.2419301900000002</c:v>
                </c:pt>
                <c:pt idx="25">
                  <c:v>1.24341597</c:v>
                </c:pt>
                <c:pt idx="26">
                  <c:v>1.2402481599999999</c:v>
                </c:pt>
                <c:pt idx="27">
                  <c:v>1.2562750899999999</c:v>
                </c:pt>
              </c:numCache>
            </c:numRef>
          </c:val>
          <c:smooth val="0"/>
          <c:extLst>
            <c:ext xmlns:c16="http://schemas.microsoft.com/office/drawing/2014/chart" uri="{C3380CC4-5D6E-409C-BE32-E72D297353CC}">
              <c16:uniqueId val="{00000000-8C20-4ED6-8CC1-45464900808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83351632000370257"/>
          <c:h val="5.4207867087159307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'16.'!$B$7</c:f>
              <c:strCache>
                <c:ptCount val="1"/>
                <c:pt idx="0">
                  <c:v>Totalt</c:v>
                </c:pt>
              </c:strCache>
            </c:strRef>
          </c:tx>
          <c:spPr>
            <a:ln w="38100" cap="sq">
              <a:solidFill>
                <a:srgbClr val="006A7D"/>
              </a:solidFill>
              <a:prstDash val="solid"/>
              <a:round/>
            </a:ln>
            <a:effectLst/>
          </c:spPr>
          <c:marker>
            <c:symbol val="none"/>
          </c:marker>
          <c:cat>
            <c:numRef>
              <c:f>'16.'!$A$8:$A$35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'16.'!$B$8:$B$35</c:f>
              <c:numCache>
                <c:formatCode>#,##0</c:formatCode>
                <c:ptCount val="28"/>
                <c:pt idx="0">
                  <c:v>4238.384339898158</c:v>
                </c:pt>
                <c:pt idx="1">
                  <c:v>4293.2132679664346</c:v>
                </c:pt>
                <c:pt idx="2">
                  <c:v>4329.4376115273826</c:v>
                </c:pt>
                <c:pt idx="3">
                  <c:v>4368.3466086259541</c:v>
                </c:pt>
                <c:pt idx="4">
                  <c:v>4424.3533530752911</c:v>
                </c:pt>
                <c:pt idx="5">
                  <c:v>4561.1077361841544</c:v>
                </c:pt>
                <c:pt idx="6">
                  <c:v>4660.5306658539394</c:v>
                </c:pt>
                <c:pt idx="7">
                  <c:v>4675.1512286355646</c:v>
                </c:pt>
                <c:pt idx="8">
                  <c:v>4719.794186700542</c:v>
                </c:pt>
                <c:pt idx="9">
                  <c:v>4773.1117737462737</c:v>
                </c:pt>
                <c:pt idx="10">
                  <c:v>4825.2387503985465</c:v>
                </c:pt>
                <c:pt idx="11">
                  <c:v>4856.5110461587992</c:v>
                </c:pt>
                <c:pt idx="12">
                  <c:v>5016.0897521220904</c:v>
                </c:pt>
                <c:pt idx="13">
                  <c:v>5171.1590502460003</c:v>
                </c:pt>
                <c:pt idx="14">
                  <c:v>5193.8967535891798</c:v>
                </c:pt>
                <c:pt idx="15">
                  <c:v>5199.1131644501093</c:v>
                </c:pt>
                <c:pt idx="16">
                  <c:v>5330.3501029365289</c:v>
                </c:pt>
                <c:pt idx="17">
                  <c:v>5430.2995110533193</c:v>
                </c:pt>
                <c:pt idx="18">
                  <c:v>5456.5701962368785</c:v>
                </c:pt>
                <c:pt idx="19">
                  <c:v>5425.6123458792081</c:v>
                </c:pt>
                <c:pt idx="20">
                  <c:v>5542.778820645377</c:v>
                </c:pt>
                <c:pt idx="21">
                  <c:v>5462.3655011094343</c:v>
                </c:pt>
                <c:pt idx="22">
                  <c:v>5453.2754143932789</c:v>
                </c:pt>
                <c:pt idx="23">
                  <c:v>5397.7746948825597</c:v>
                </c:pt>
                <c:pt idx="24">
                  <c:v>5491.0479983250098</c:v>
                </c:pt>
                <c:pt idx="25">
                  <c:v>5530.1098107285197</c:v>
                </c:pt>
                <c:pt idx="26">
                  <c:v>5599</c:v>
                </c:pt>
                <c:pt idx="27">
                  <c:v>5460</c:v>
                </c:pt>
              </c:numCache>
            </c:numRef>
          </c:val>
          <c:smooth val="0"/>
          <c:extLst>
            <c:ext xmlns:c16="http://schemas.microsoft.com/office/drawing/2014/chart" uri="{C3380CC4-5D6E-409C-BE32-E72D297353CC}">
              <c16:uniqueId val="{00000000-814E-4973-A3F6-C3CDE1C1E69C}"/>
            </c:ext>
          </c:extLst>
        </c:ser>
        <c:ser>
          <c:idx val="1"/>
          <c:order val="1"/>
          <c:tx>
            <c:strRef>
              <c:f>'16.'!$C$7</c:f>
              <c:strCache>
                <c:ptCount val="1"/>
                <c:pt idx="0">
                  <c:v>Hushåll - Bolån</c:v>
                </c:pt>
              </c:strCache>
            </c:strRef>
          </c:tx>
          <c:spPr>
            <a:ln w="38100" cap="sq">
              <a:solidFill>
                <a:srgbClr val="F8971D"/>
              </a:solidFill>
              <a:prstDash val="solid"/>
              <a:round/>
            </a:ln>
            <a:effectLst/>
          </c:spPr>
          <c:marker>
            <c:symbol val="none"/>
          </c:marker>
          <c:cat>
            <c:numRef>
              <c:f>'16.'!$A$8:$A$35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'16.'!$C$8:$C$35</c:f>
              <c:numCache>
                <c:formatCode>#,##0</c:formatCode>
                <c:ptCount val="28"/>
                <c:pt idx="0">
                  <c:v>1910.6525915520001</c:v>
                </c:pt>
                <c:pt idx="1">
                  <c:v>1955.065137453407</c:v>
                </c:pt>
                <c:pt idx="2">
                  <c:v>1994.6916054563492</c:v>
                </c:pt>
                <c:pt idx="3">
                  <c:v>2019.673970393007</c:v>
                </c:pt>
                <c:pt idx="4">
                  <c:v>2045.479529573317</c:v>
                </c:pt>
                <c:pt idx="5">
                  <c:v>2098.0450585194972</c:v>
                </c:pt>
                <c:pt idx="6">
                  <c:v>2135.7111857830309</c:v>
                </c:pt>
                <c:pt idx="7">
                  <c:v>2173.1602730520372</c:v>
                </c:pt>
                <c:pt idx="8">
                  <c:v>2159.3878777451168</c:v>
                </c:pt>
                <c:pt idx="9">
                  <c:v>2193.435541693746</c:v>
                </c:pt>
                <c:pt idx="10">
                  <c:v>2225.8774855014858</c:v>
                </c:pt>
                <c:pt idx="11">
                  <c:v>2299.4857884290714</c:v>
                </c:pt>
                <c:pt idx="12">
                  <c:v>2350.5141815461802</c:v>
                </c:pt>
                <c:pt idx="13">
                  <c:v>2386.0718689393902</c:v>
                </c:pt>
                <c:pt idx="14">
                  <c:v>2405.0245084082599</c:v>
                </c:pt>
                <c:pt idx="15">
                  <c:v>2426.5193071425297</c:v>
                </c:pt>
                <c:pt idx="16">
                  <c:v>2457.3063526868896</c:v>
                </c:pt>
                <c:pt idx="17">
                  <c:v>2487.8573815504801</c:v>
                </c:pt>
                <c:pt idx="18">
                  <c:v>2517.26361733558</c:v>
                </c:pt>
                <c:pt idx="19">
                  <c:v>2543.0939942290897</c:v>
                </c:pt>
                <c:pt idx="20">
                  <c:v>2574.2890460845501</c:v>
                </c:pt>
                <c:pt idx="21">
                  <c:v>2583.4124895654891</c:v>
                </c:pt>
                <c:pt idx="22">
                  <c:v>2610.9717882396199</c:v>
                </c:pt>
                <c:pt idx="23">
                  <c:v>2627.0052474228291</c:v>
                </c:pt>
                <c:pt idx="24">
                  <c:v>2669.41735144312</c:v>
                </c:pt>
                <c:pt idx="25">
                  <c:v>2705.0069990623892</c:v>
                </c:pt>
                <c:pt idx="26">
                  <c:v>2747</c:v>
                </c:pt>
                <c:pt idx="27">
                  <c:v>2690</c:v>
                </c:pt>
              </c:numCache>
            </c:numRef>
          </c:val>
          <c:smooth val="0"/>
          <c:extLst>
            <c:ext xmlns:c16="http://schemas.microsoft.com/office/drawing/2014/chart" uri="{C3380CC4-5D6E-409C-BE32-E72D297353CC}">
              <c16:uniqueId val="{00000001-814E-4973-A3F6-C3CDE1C1E69C}"/>
            </c:ext>
          </c:extLst>
        </c:ser>
        <c:ser>
          <c:idx val="2"/>
          <c:order val="2"/>
          <c:tx>
            <c:strRef>
              <c:f>'16.'!$D$7</c:f>
              <c:strCache>
                <c:ptCount val="1"/>
                <c:pt idx="0">
                  <c:v>Företag</c:v>
                </c:pt>
              </c:strCache>
            </c:strRef>
          </c:tx>
          <c:spPr>
            <a:ln w="38100" cap="rnd">
              <a:solidFill>
                <a:srgbClr val="6E2B62"/>
              </a:solidFill>
              <a:prstDash val="solid"/>
              <a:round/>
            </a:ln>
            <a:effectLst/>
          </c:spPr>
          <c:marker>
            <c:symbol val="none"/>
          </c:marker>
          <c:cat>
            <c:numRef>
              <c:f>'16.'!$A$8:$A$35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'16.'!$D$8:$D$35</c:f>
              <c:numCache>
                <c:formatCode>#,##0</c:formatCode>
                <c:ptCount val="28"/>
                <c:pt idx="0">
                  <c:v>1988.4259436070588</c:v>
                </c:pt>
                <c:pt idx="1">
                  <c:v>1999.975428260318</c:v>
                </c:pt>
                <c:pt idx="2">
                  <c:v>2007.5825776293852</c:v>
                </c:pt>
                <c:pt idx="3">
                  <c:v>2024.4183945550794</c:v>
                </c:pt>
                <c:pt idx="4">
                  <c:v>2054.0022995752856</c:v>
                </c:pt>
                <c:pt idx="5">
                  <c:v>2134.2803396102208</c:v>
                </c:pt>
                <c:pt idx="6">
                  <c:v>2193.8697097025124</c:v>
                </c:pt>
                <c:pt idx="7">
                  <c:v>2173.8829756963514</c:v>
                </c:pt>
                <c:pt idx="8">
                  <c:v>2193.6895525687501</c:v>
                </c:pt>
                <c:pt idx="9">
                  <c:v>2204.7806745193793</c:v>
                </c:pt>
                <c:pt idx="10">
                  <c:v>2220.85449927636</c:v>
                </c:pt>
                <c:pt idx="11">
                  <c:v>2207.0515026990811</c:v>
                </c:pt>
                <c:pt idx="12">
                  <c:v>2307.9475098671501</c:v>
                </c:pt>
                <c:pt idx="13">
                  <c:v>2419.1207836731501</c:v>
                </c:pt>
                <c:pt idx="14">
                  <c:v>2423.6921509592098</c:v>
                </c:pt>
                <c:pt idx="15">
                  <c:v>2409.6518737519004</c:v>
                </c:pt>
                <c:pt idx="16">
                  <c:v>2500.810536945</c:v>
                </c:pt>
                <c:pt idx="17">
                  <c:v>2564.4119947100194</c:v>
                </c:pt>
                <c:pt idx="18">
                  <c:v>2560.71291528134</c:v>
                </c:pt>
                <c:pt idx="19">
                  <c:v>2510.715323894749</c:v>
                </c:pt>
                <c:pt idx="20">
                  <c:v>2599.28983929384</c:v>
                </c:pt>
                <c:pt idx="21">
                  <c:v>2511.5981595540702</c:v>
                </c:pt>
                <c:pt idx="22">
                  <c:v>2472.6173824863999</c:v>
                </c:pt>
                <c:pt idx="23">
                  <c:v>2407.23302922015</c:v>
                </c:pt>
                <c:pt idx="24">
                  <c:v>2455.57638964232</c:v>
                </c:pt>
                <c:pt idx="25">
                  <c:v>2453.5207668416201</c:v>
                </c:pt>
                <c:pt idx="26">
                  <c:v>2477</c:v>
                </c:pt>
                <c:pt idx="27">
                  <c:v>2401</c:v>
                </c:pt>
              </c:numCache>
            </c:numRef>
          </c:val>
          <c:smooth val="0"/>
          <c:extLst>
            <c:ext xmlns:c16="http://schemas.microsoft.com/office/drawing/2014/chart" uri="{C3380CC4-5D6E-409C-BE32-E72D297353CC}">
              <c16:uniqueId val="{00000002-814E-4973-A3F6-C3CDE1C1E69C}"/>
            </c:ext>
          </c:extLst>
        </c:ser>
        <c:ser>
          <c:idx val="3"/>
          <c:order val="3"/>
          <c:tx>
            <c:strRef>
              <c:f>'16.'!$E$7</c:f>
              <c:strCache>
                <c:ptCount val="1"/>
                <c:pt idx="0">
                  <c:v>Hushåll - Konsumtionskrediter</c:v>
                </c:pt>
              </c:strCache>
            </c:strRef>
          </c:tx>
          <c:spPr>
            <a:ln w="38100" cap="sq">
              <a:solidFill>
                <a:srgbClr val="F7EA48"/>
              </a:solidFill>
              <a:prstDash val="solid"/>
              <a:round/>
            </a:ln>
            <a:effectLst/>
          </c:spPr>
          <c:marker>
            <c:symbol val="none"/>
          </c:marker>
          <c:cat>
            <c:numRef>
              <c:f>'16.'!$A$8:$A$35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'16.'!$E$8:$E$35</c:f>
              <c:numCache>
                <c:formatCode>#,##0</c:formatCode>
                <c:ptCount val="28"/>
                <c:pt idx="0">
                  <c:v>93.485992934999913</c:v>
                </c:pt>
                <c:pt idx="1">
                  <c:v>95.912629355953797</c:v>
                </c:pt>
                <c:pt idx="2">
                  <c:v>93.571536073795897</c:v>
                </c:pt>
                <c:pt idx="3">
                  <c:v>87.900995915108794</c:v>
                </c:pt>
                <c:pt idx="4">
                  <c:v>87.920938165201008</c:v>
                </c:pt>
                <c:pt idx="5">
                  <c:v>91.51289608050979</c:v>
                </c:pt>
                <c:pt idx="6">
                  <c:v>91.564043386973992</c:v>
                </c:pt>
                <c:pt idx="7">
                  <c:v>87.879766748753994</c:v>
                </c:pt>
                <c:pt idx="8">
                  <c:v>89.341764218890006</c:v>
                </c:pt>
                <c:pt idx="9">
                  <c:v>95.004650496609898</c:v>
                </c:pt>
                <c:pt idx="10">
                  <c:v>95.117886228965787</c:v>
                </c:pt>
                <c:pt idx="11">
                  <c:v>105.0805925922308</c:v>
                </c:pt>
                <c:pt idx="12">
                  <c:v>109.4958923336208</c:v>
                </c:pt>
                <c:pt idx="13">
                  <c:v>114.1044101745798</c:v>
                </c:pt>
                <c:pt idx="14">
                  <c:v>114.49307882261</c:v>
                </c:pt>
                <c:pt idx="15">
                  <c:v>111.50890543808971</c:v>
                </c:pt>
                <c:pt idx="16">
                  <c:v>115.91071456188968</c:v>
                </c:pt>
                <c:pt idx="17">
                  <c:v>122.4107898746897</c:v>
                </c:pt>
                <c:pt idx="18">
                  <c:v>122.19354105281958</c:v>
                </c:pt>
                <c:pt idx="19">
                  <c:v>120.25830482670978</c:v>
                </c:pt>
                <c:pt idx="20">
                  <c:v>120.925663827517</c:v>
                </c:pt>
                <c:pt idx="21">
                  <c:v>129.5871523646039</c:v>
                </c:pt>
                <c:pt idx="22">
                  <c:v>129.59994923386969</c:v>
                </c:pt>
                <c:pt idx="23">
                  <c:v>122.53775609785959</c:v>
                </c:pt>
                <c:pt idx="24">
                  <c:v>116.5506814269196</c:v>
                </c:pt>
                <c:pt idx="25">
                  <c:v>120.18029350823942</c:v>
                </c:pt>
                <c:pt idx="26">
                  <c:v>122</c:v>
                </c:pt>
                <c:pt idx="27">
                  <c:v>116</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'17.'!$B$7</c:f>
              <c:strCache>
                <c:ptCount val="1"/>
                <c:pt idx="0">
                  <c:v>Svenska storbanker</c:v>
                </c:pt>
              </c:strCache>
            </c:strRef>
          </c:tx>
          <c:spPr>
            <a:ln w="38100" cap="sq">
              <a:solidFill>
                <a:srgbClr val="006A7D"/>
              </a:solidFill>
              <a:prstDash val="solid"/>
              <a:round/>
            </a:ln>
            <a:effectLst/>
          </c:spPr>
          <c:marker>
            <c:symbol val="none"/>
          </c:marker>
          <c:cat>
            <c:numRef>
              <c:f>'17.'!$A$8:$A$35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'17.'!$B$8:$B$35</c:f>
              <c:numCache>
                <c:formatCode>0.0</c:formatCode>
                <c:ptCount val="28"/>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pt idx="20">
                  <c:v>0.68360320583294998</c:v>
                </c:pt>
                <c:pt idx="21">
                  <c:v>0.714602308355335</c:v>
                </c:pt>
                <c:pt idx="22">
                  <c:v>0.70451024725875455</c:v>
                </c:pt>
                <c:pt idx="23">
                  <c:v>0.64005370768448344</c:v>
                </c:pt>
                <c:pt idx="24">
                  <c:v>0.57935336987152897</c:v>
                </c:pt>
                <c:pt idx="25">
                  <c:v>0.51986588357433583</c:v>
                </c:pt>
                <c:pt idx="26">
                  <c:v>0.49619678764402125</c:v>
                </c:pt>
                <c:pt idx="27">
                  <c:v>0.43548076632209498</c:v>
                </c:pt>
              </c:numCache>
            </c:numRef>
          </c:val>
          <c:smooth val="0"/>
          <c:extLst>
            <c:ext xmlns:c16="http://schemas.microsoft.com/office/drawing/2014/chart" uri="{C3380CC4-5D6E-409C-BE32-E72D297353CC}">
              <c16:uniqueId val="{00000000-9161-49AA-B048-8F854A8033C4}"/>
            </c:ext>
          </c:extLst>
        </c:ser>
        <c:ser>
          <c:idx val="0"/>
          <c:order val="1"/>
          <c:tx>
            <c:strRef>
              <c:f>'17.'!$C$7</c:f>
              <c:strCache>
                <c:ptCount val="1"/>
                <c:pt idx="0">
                  <c:v>Nordiska storbanker</c:v>
                </c:pt>
              </c:strCache>
            </c:strRef>
          </c:tx>
          <c:spPr>
            <a:ln w="28575" cap="rnd">
              <a:solidFill>
                <a:srgbClr val="ED8137"/>
              </a:solidFill>
              <a:round/>
            </a:ln>
            <a:effectLst/>
          </c:spPr>
          <c:marker>
            <c:symbol val="none"/>
          </c:marker>
          <c:cat>
            <c:numRef>
              <c:f>'17.'!$A$8:$A$35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'17.'!$C$8:$C$35</c:f>
              <c:numCache>
                <c:formatCode>0</c:formatCode>
                <c:ptCount val="28"/>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pt idx="20">
                  <c:v>1.3850511788110849</c:v>
                </c:pt>
                <c:pt idx="21">
                  <c:v>1.398752338194573</c:v>
                </c:pt>
                <c:pt idx="22">
                  <c:v>1.4002015690831948</c:v>
                </c:pt>
                <c:pt idx="23">
                  <c:v>1.2775519032122042</c:v>
                </c:pt>
                <c:pt idx="24">
                  <c:v>1.3798759843141362</c:v>
                </c:pt>
                <c:pt idx="25">
                  <c:v>1.5091627910296925</c:v>
                </c:pt>
                <c:pt idx="26">
                  <c:v>1.4028003566617446</c:v>
                </c:pt>
                <c:pt idx="27">
                  <c:v>1.6575671459361216</c:v>
                </c:pt>
              </c:numCache>
            </c:numRef>
          </c:val>
          <c:smooth val="0"/>
          <c:extLst>
            <c:ext xmlns:c16="http://schemas.microsoft.com/office/drawing/2014/chart" uri="{C3380CC4-5D6E-409C-BE32-E72D297353CC}">
              <c16:uniqueId val="{00000000-3FC7-49D7-B693-6017BFA6A187}"/>
            </c:ext>
          </c:extLst>
        </c:ser>
        <c:ser>
          <c:idx val="1"/>
          <c:order val="2"/>
          <c:tx>
            <c:strRef>
              <c:f>'17.'!$D$7</c:f>
              <c:strCache>
                <c:ptCount val="1"/>
                <c:pt idx="0">
                  <c:v>EU-banker</c:v>
                </c:pt>
              </c:strCache>
            </c:strRef>
          </c:tx>
          <c:spPr>
            <a:ln w="38100" cap="rnd">
              <a:solidFill>
                <a:srgbClr val="6E2B62"/>
              </a:solidFill>
              <a:prstDash val="solid"/>
              <a:round/>
            </a:ln>
            <a:effectLst/>
          </c:spPr>
          <c:marker>
            <c:symbol val="none"/>
          </c:marker>
          <c:cat>
            <c:numRef>
              <c:f>'17.'!$A$8:$A$35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'17.'!$D$8:$D$35</c:f>
              <c:numCache>
                <c:formatCode>0</c:formatCode>
                <c:ptCount val="28"/>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pt idx="20">
                  <c:v>3</c:v>
                </c:pt>
                <c:pt idx="21">
                  <c:v>2.8620741488180301</c:v>
                </c:pt>
                <c:pt idx="22">
                  <c:v>2.7570398100000002</c:v>
                </c:pt>
                <c:pt idx="23">
                  <c:v>2.5375230499999999</c:v>
                </c:pt>
                <c:pt idx="24">
                  <c:v>2.4760682300000001</c:v>
                </c:pt>
                <c:pt idx="25">
                  <c:v>2.3006100900000002</c:v>
                </c:pt>
                <c:pt idx="26">
                  <c:v>2.1465537800000001</c:v>
                </c:pt>
                <c:pt idx="27">
                  <c:v>2.0393664</c:v>
                </c:pt>
              </c:numCache>
            </c:numRef>
          </c:val>
          <c:smooth val="0"/>
          <c:extLst>
            <c:ext xmlns:c16="http://schemas.microsoft.com/office/drawing/2014/chart" uri="{C3380CC4-5D6E-409C-BE32-E72D297353CC}">
              <c16:uniqueId val="{00000000-E905-477D-A027-50375881788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83351632000370257"/>
          <c:h val="5.4207867087159307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'18.'!$B$7</c:f>
              <c:strCache>
                <c:ptCount val="1"/>
                <c:pt idx="0">
                  <c:v>Avkastning på eget kapital</c:v>
                </c:pt>
              </c:strCache>
            </c:strRef>
          </c:tx>
          <c:spPr>
            <a:ln w="38100" cap="sq">
              <a:solidFill>
                <a:srgbClr val="006A7D"/>
              </a:solidFill>
              <a:prstDash val="solid"/>
              <a:round/>
            </a:ln>
            <a:effectLst/>
          </c:spPr>
          <c:marker>
            <c:symbol val="none"/>
          </c:marker>
          <c:cat>
            <c:numRef>
              <c:f>'18.'!$A$8:$A$35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'18.'!$B$8:$B$35</c:f>
              <c:numCache>
                <c:formatCode>0</c:formatCode>
                <c:ptCount val="28"/>
                <c:pt idx="0">
                  <c:v>10.019429821717235</c:v>
                </c:pt>
                <c:pt idx="1">
                  <c:v>7.5712121743329988</c:v>
                </c:pt>
                <c:pt idx="2">
                  <c:v>7.5602284677318012</c:v>
                </c:pt>
                <c:pt idx="3">
                  <c:v>7.8508104860243799</c:v>
                </c:pt>
                <c:pt idx="4">
                  <c:v>7.7193668450264541</c:v>
                </c:pt>
                <c:pt idx="5">
                  <c:v>7.8899223266248057</c:v>
                </c:pt>
                <c:pt idx="6">
                  <c:v>8.2034889499917458</c:v>
                </c:pt>
                <c:pt idx="7">
                  <c:v>7.6885561070758017</c:v>
                </c:pt>
                <c:pt idx="8">
                  <c:v>7.5537754019271164</c:v>
                </c:pt>
                <c:pt idx="9">
                  <c:v>7.6142474625401855</c:v>
                </c:pt>
                <c:pt idx="10">
                  <c:v>7.8693890277454122</c:v>
                </c:pt>
                <c:pt idx="11">
                  <c:v>7.530291439972844</c:v>
                </c:pt>
                <c:pt idx="12">
                  <c:v>7.9031233964085974</c:v>
                </c:pt>
                <c:pt idx="13">
                  <c:v>7.7447577543882193</c:v>
                </c:pt>
                <c:pt idx="14">
                  <c:v>7.2772519281053079</c:v>
                </c:pt>
                <c:pt idx="15">
                  <c:v>5.3397892935145972</c:v>
                </c:pt>
                <c:pt idx="16">
                  <c:v>7.6321373498324876</c:v>
                </c:pt>
                <c:pt idx="17">
                  <c:v>7.2395980848895309</c:v>
                </c:pt>
                <c:pt idx="18">
                  <c:v>7.2769125111635189</c:v>
                </c:pt>
                <c:pt idx="19">
                  <c:v>6.6772964959425058</c:v>
                </c:pt>
                <c:pt idx="20">
                  <c:v>6.222875892359939</c:v>
                </c:pt>
                <c:pt idx="21">
                  <c:v>6.2406127500597357</c:v>
                </c:pt>
                <c:pt idx="22">
                  <c:v>7.3713301625172925</c:v>
                </c:pt>
                <c:pt idx="23">
                  <c:v>7.2809322899372582</c:v>
                </c:pt>
                <c:pt idx="24">
                  <c:v>7.4894797940565905</c:v>
                </c:pt>
                <c:pt idx="25">
                  <c:v>7.4646393364716328</c:v>
                </c:pt>
                <c:pt idx="26">
                  <c:v>7.6474237906491149</c:v>
                </c:pt>
                <c:pt idx="27">
                  <c:v>7.7016483219422875</c:v>
                </c:pt>
              </c:numCache>
            </c:numRef>
          </c:val>
          <c:smooth val="0"/>
          <c:extLst>
            <c:ext xmlns:c16="http://schemas.microsoft.com/office/drawing/2014/chart" uri="{C3380CC4-5D6E-409C-BE32-E72D297353CC}">
              <c16:uniqueId val="{00000000-1B91-489F-916C-C16A36CAF131}"/>
            </c:ext>
          </c:extLst>
        </c:ser>
        <c:ser>
          <c:idx val="1"/>
          <c:order val="1"/>
          <c:tx>
            <c:strRef>
              <c:f>'18.'!$C$7</c:f>
              <c:strCache>
                <c:ptCount val="1"/>
                <c:pt idx="0">
                  <c:v>Avkastning på eget kapital, glidande medelvärde</c:v>
                </c:pt>
              </c:strCache>
            </c:strRef>
          </c:tx>
          <c:spPr>
            <a:ln w="38100" cap="rnd">
              <a:solidFill>
                <a:srgbClr val="006A7D"/>
              </a:solidFill>
              <a:prstDash val="dash"/>
              <a:round/>
            </a:ln>
            <a:effectLst/>
          </c:spPr>
          <c:marker>
            <c:symbol val="none"/>
          </c:marker>
          <c:cat>
            <c:numRef>
              <c:f>'18.'!$A$8:$A$35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'18.'!$C$8:$C$35</c:f>
              <c:numCache>
                <c:formatCode>0</c:formatCode>
                <c:ptCount val="28"/>
                <c:pt idx="0">
                  <c:v>10.241108334127082</c:v>
                </c:pt>
                <c:pt idx="1">
                  <c:v>9.5096685903380251</c:v>
                </c:pt>
                <c:pt idx="2">
                  <c:v>8.7933726882596641</c:v>
                </c:pt>
                <c:pt idx="3">
                  <c:v>8.2504202374516034</c:v>
                </c:pt>
                <c:pt idx="4">
                  <c:v>7.6754044932789087</c:v>
                </c:pt>
                <c:pt idx="5">
                  <c:v>7.7550820313518605</c:v>
                </c:pt>
                <c:pt idx="6">
                  <c:v>7.9158971519168455</c:v>
                </c:pt>
                <c:pt idx="7">
                  <c:v>7.875333557179701</c:v>
                </c:pt>
                <c:pt idx="8">
                  <c:v>7.8339356964048674</c:v>
                </c:pt>
                <c:pt idx="9">
                  <c:v>7.765016980383713</c:v>
                </c:pt>
                <c:pt idx="10">
                  <c:v>7.6814919998221294</c:v>
                </c:pt>
                <c:pt idx="11">
                  <c:v>7.6419258330463897</c:v>
                </c:pt>
                <c:pt idx="12">
                  <c:v>7.7292628316667598</c:v>
                </c:pt>
                <c:pt idx="13">
                  <c:v>7.7618904046287689</c:v>
                </c:pt>
                <c:pt idx="14">
                  <c:v>7.6138561297187435</c:v>
                </c:pt>
                <c:pt idx="15">
                  <c:v>7.0662305931041809</c:v>
                </c:pt>
                <c:pt idx="16">
                  <c:v>6.9984840814601519</c:v>
                </c:pt>
                <c:pt idx="17">
                  <c:v>6.8721941640854807</c:v>
                </c:pt>
                <c:pt idx="18">
                  <c:v>6.8721093098500328</c:v>
                </c:pt>
                <c:pt idx="19">
                  <c:v>7.2064861104570106</c:v>
                </c:pt>
                <c:pt idx="20">
                  <c:v>6.8541707460888741</c:v>
                </c:pt>
                <c:pt idx="21">
                  <c:v>6.6044244123814249</c:v>
                </c:pt>
                <c:pt idx="22">
                  <c:v>6.6280288252198671</c:v>
                </c:pt>
                <c:pt idx="23">
                  <c:v>6.7789377737185559</c:v>
                </c:pt>
                <c:pt idx="24">
                  <c:v>7.0955887491427196</c:v>
                </c:pt>
                <c:pt idx="25">
                  <c:v>7.4015953957456944</c:v>
                </c:pt>
                <c:pt idx="26">
                  <c:v>7.4706188027786506</c:v>
                </c:pt>
                <c:pt idx="27">
                  <c:v>7.5757978107799078</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006A7D"/>
              </a:solidFill>
              <a:prstDash val="solid"/>
              <a:round/>
            </a:ln>
            <a:effectLst/>
          </c:spPr>
          <c:marker>
            <c:symbol val="none"/>
          </c:marker>
          <c:cat>
            <c:numRef>
              <c:f>'19.'!$A$8:$A$35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'19.'!$B$8:$B$35</c:f>
              <c:numCache>
                <c:formatCode>#,##0</c:formatCode>
                <c:ptCount val="28"/>
                <c:pt idx="0">
                  <c:v>545.98550693230982</c:v>
                </c:pt>
                <c:pt idx="1">
                  <c:v>565.29798593808982</c:v>
                </c:pt>
                <c:pt idx="2">
                  <c:v>582.17002038553312</c:v>
                </c:pt>
                <c:pt idx="3">
                  <c:v>602.56382092742808</c:v>
                </c:pt>
                <c:pt idx="4">
                  <c:v>611.91519693859516</c:v>
                </c:pt>
                <c:pt idx="5">
                  <c:v>627.4965409300537</c:v>
                </c:pt>
                <c:pt idx="6">
                  <c:v>638.4317289709744</c:v>
                </c:pt>
                <c:pt idx="7">
                  <c:v>638.4395452051682</c:v>
                </c:pt>
                <c:pt idx="8">
                  <c:v>654.58442966373229</c:v>
                </c:pt>
                <c:pt idx="9">
                  <c:v>676.09968886401612</c:v>
                </c:pt>
                <c:pt idx="10">
                  <c:v>693.62369421549533</c:v>
                </c:pt>
                <c:pt idx="11">
                  <c:v>714.63386975562582</c:v>
                </c:pt>
                <c:pt idx="12">
                  <c:v>731.10579432005784</c:v>
                </c:pt>
                <c:pt idx="13">
                  <c:v>747.14890298878618</c:v>
                </c:pt>
                <c:pt idx="14">
                  <c:v>760.53758895281896</c:v>
                </c:pt>
                <c:pt idx="15">
                  <c:v>775.53233990517015</c:v>
                </c:pt>
                <c:pt idx="16">
                  <c:v>786.37821289644967</c:v>
                </c:pt>
                <c:pt idx="17">
                  <c:v>803.64331206793236</c:v>
                </c:pt>
                <c:pt idx="18">
                  <c:v>817.25690440921437</c:v>
                </c:pt>
                <c:pt idx="19">
                  <c:v>831.26961195092451</c:v>
                </c:pt>
                <c:pt idx="20">
                  <c:v>842.95722680383392</c:v>
                </c:pt>
                <c:pt idx="21">
                  <c:v>863.15961078878286</c:v>
                </c:pt>
                <c:pt idx="22">
                  <c:v>882.46509399187312</c:v>
                </c:pt>
                <c:pt idx="23">
                  <c:v>905.38452857273558</c:v>
                </c:pt>
                <c:pt idx="24">
                  <c:v>925.36172620953221</c:v>
                </c:pt>
                <c:pt idx="25">
                  <c:v>945.98472611050192</c:v>
                </c:pt>
                <c:pt idx="26" formatCode="0">
                  <c:v>964.11744334463435</c:v>
                </c:pt>
                <c:pt idx="27" formatCode="0">
                  <c:v>989.92626632319821</c:v>
                </c:pt>
              </c:numCache>
            </c:numRef>
          </c:val>
          <c:smooth val="0"/>
          <c:extLst>
            <c:ext xmlns:c16="http://schemas.microsoft.com/office/drawing/2014/chart" uri="{C3380CC4-5D6E-409C-BE32-E72D297353CC}">
              <c16:uniqueId val="{00000000-2EA5-48A7-8F33-DFA9728321BF}"/>
            </c:ext>
          </c:extLst>
        </c:ser>
        <c:ser>
          <c:idx val="1"/>
          <c:order val="1"/>
          <c:tx>
            <c:strRef>
              <c:f>'19.'!$C$7</c:f>
              <c:strCache>
                <c:ptCount val="1"/>
                <c:pt idx="0">
                  <c:v>Hushåll - Bolån</c:v>
                </c:pt>
              </c:strCache>
            </c:strRef>
          </c:tx>
          <c:spPr>
            <a:ln w="38100" cap="sq">
              <a:solidFill>
                <a:srgbClr val="F8971D"/>
              </a:solidFill>
              <a:prstDash val="solid"/>
              <a:round/>
            </a:ln>
            <a:effectLst/>
          </c:spPr>
          <c:marker>
            <c:symbol val="none"/>
          </c:marker>
          <c:cat>
            <c:numRef>
              <c:f>'19.'!$A$8:$A$35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'19.'!$C$8:$C$35</c:f>
              <c:numCache>
                <c:formatCode>#,##0</c:formatCode>
                <c:ptCount val="28"/>
                <c:pt idx="0">
                  <c:v>357.02762744599977</c:v>
                </c:pt>
                <c:pt idx="1">
                  <c:v>371.76121487299974</c:v>
                </c:pt>
                <c:pt idx="2">
                  <c:v>387.20131695299978</c:v>
                </c:pt>
                <c:pt idx="3">
                  <c:v>403.97575764999976</c:v>
                </c:pt>
                <c:pt idx="4">
                  <c:v>412.39190476199968</c:v>
                </c:pt>
                <c:pt idx="5">
                  <c:v>425.15244228099976</c:v>
                </c:pt>
                <c:pt idx="6">
                  <c:v>434.20589422199987</c:v>
                </c:pt>
                <c:pt idx="7">
                  <c:v>433.82835349499987</c:v>
                </c:pt>
                <c:pt idx="8">
                  <c:v>448.64427915399972</c:v>
                </c:pt>
                <c:pt idx="9">
                  <c:v>466.2518916599999</c:v>
                </c:pt>
                <c:pt idx="10">
                  <c:v>483.19402337699978</c:v>
                </c:pt>
                <c:pt idx="11">
                  <c:v>503.920105138</c:v>
                </c:pt>
                <c:pt idx="12">
                  <c:v>519.1147898949996</c:v>
                </c:pt>
                <c:pt idx="13">
                  <c:v>532.98418996899989</c:v>
                </c:pt>
                <c:pt idx="14">
                  <c:v>546.2034454369998</c:v>
                </c:pt>
                <c:pt idx="15">
                  <c:v>561.8327624379998</c:v>
                </c:pt>
                <c:pt idx="16">
                  <c:v>570.45557802999986</c:v>
                </c:pt>
                <c:pt idx="17">
                  <c:v>585.34647683999947</c:v>
                </c:pt>
                <c:pt idx="18" formatCode="0">
                  <c:v>596.92655044899993</c:v>
                </c:pt>
                <c:pt idx="19" formatCode="0">
                  <c:v>609.3438823189997</c:v>
                </c:pt>
                <c:pt idx="20" formatCode="0">
                  <c:v>618.39756794999983</c:v>
                </c:pt>
                <c:pt idx="21" formatCode="0">
                  <c:v>629.20256317899987</c:v>
                </c:pt>
                <c:pt idx="22" formatCode="0">
                  <c:v>640.40679920800005</c:v>
                </c:pt>
                <c:pt idx="23" formatCode="0">
                  <c:v>657.1585328699997</c:v>
                </c:pt>
                <c:pt idx="24" formatCode="0">
                  <c:v>672.09227687899977</c:v>
                </c:pt>
                <c:pt idx="25" formatCode="0">
                  <c:v>685.77117359099987</c:v>
                </c:pt>
                <c:pt idx="26" formatCode="0">
                  <c:v>699.1087573369997</c:v>
                </c:pt>
                <c:pt idx="27" formatCode="0">
                  <c:v>714.77616713499981</c:v>
                </c:pt>
              </c:numCache>
            </c:numRef>
          </c:val>
          <c:smooth val="0"/>
          <c:extLst>
            <c:ext xmlns:c16="http://schemas.microsoft.com/office/drawing/2014/chart" uri="{C3380CC4-5D6E-409C-BE32-E72D297353CC}">
              <c16:uniqueId val="{00000001-2EA5-48A7-8F33-DFA9728321BF}"/>
            </c:ext>
          </c:extLst>
        </c:ser>
        <c:ser>
          <c:idx val="2"/>
          <c:order val="2"/>
          <c:tx>
            <c:strRef>
              <c:f>'19.'!$D$7</c:f>
              <c:strCache>
                <c:ptCount val="1"/>
                <c:pt idx="0">
                  <c:v>Företag</c:v>
                </c:pt>
              </c:strCache>
            </c:strRef>
          </c:tx>
          <c:spPr>
            <a:ln w="38100" cap="rnd">
              <a:solidFill>
                <a:srgbClr val="6E2B62"/>
              </a:solidFill>
              <a:prstDash val="solid"/>
              <a:round/>
            </a:ln>
            <a:effectLst/>
          </c:spPr>
          <c:marker>
            <c:symbol val="none"/>
          </c:marker>
          <c:cat>
            <c:numRef>
              <c:f>'19.'!$A$8:$A$35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'19.'!$D$8:$D$35</c:f>
              <c:numCache>
                <c:formatCode>#,##0</c:formatCode>
                <c:ptCount val="28"/>
                <c:pt idx="0">
                  <c:v>113.0040874350599</c:v>
                </c:pt>
                <c:pt idx="1">
                  <c:v>116.31756396442999</c:v>
                </c:pt>
                <c:pt idx="2">
                  <c:v>93.283219219935702</c:v>
                </c:pt>
                <c:pt idx="3">
                  <c:v>95.677396589179295</c:v>
                </c:pt>
                <c:pt idx="4">
                  <c:v>95.6258286340137</c:v>
                </c:pt>
                <c:pt idx="5">
                  <c:v>97.027879149278093</c:v>
                </c:pt>
                <c:pt idx="6">
                  <c:v>97.647542904873006</c:v>
                </c:pt>
                <c:pt idx="7">
                  <c:v>97.542297577536317</c:v>
                </c:pt>
                <c:pt idx="8">
                  <c:v>98.215937333608196</c:v>
                </c:pt>
                <c:pt idx="9">
                  <c:v>100.27730783463271</c:v>
                </c:pt>
                <c:pt idx="10">
                  <c:v>99.757644369177598</c:v>
                </c:pt>
                <c:pt idx="11">
                  <c:v>99.085208764517603</c:v>
                </c:pt>
                <c:pt idx="12">
                  <c:v>99.478234619207996</c:v>
                </c:pt>
                <c:pt idx="13">
                  <c:v>100.8165002503637</c:v>
                </c:pt>
                <c:pt idx="14">
                  <c:v>100.47878618381159</c:v>
                </c:pt>
                <c:pt idx="15">
                  <c:v>99.4451355406499</c:v>
                </c:pt>
                <c:pt idx="16">
                  <c:v>101.0014406988666</c:v>
                </c:pt>
                <c:pt idx="17">
                  <c:v>101.77282017937529</c:v>
                </c:pt>
                <c:pt idx="18" formatCode="0">
                  <c:v>102.9044681368306</c:v>
                </c:pt>
                <c:pt idx="19" formatCode="0">
                  <c:v>104.57698209258889</c:v>
                </c:pt>
                <c:pt idx="20" formatCode="0">
                  <c:v>106.6109256573224</c:v>
                </c:pt>
                <c:pt idx="21" formatCode="0">
                  <c:v>114.11270889704319</c:v>
                </c:pt>
                <c:pt idx="22" formatCode="0">
                  <c:v>120.5077126258339</c:v>
                </c:pt>
                <c:pt idx="23" formatCode="0">
                  <c:v>125.37079983812129</c:v>
                </c:pt>
                <c:pt idx="24" formatCode="0">
                  <c:v>129.35427177584802</c:v>
                </c:pt>
                <c:pt idx="25" formatCode="0">
                  <c:v>134.3418273056316</c:v>
                </c:pt>
                <c:pt idx="26" formatCode="0">
                  <c:v>138.41670817420788</c:v>
                </c:pt>
                <c:pt idx="27" formatCode="0">
                  <c:v>147.52757387130541</c:v>
                </c:pt>
              </c:numCache>
            </c:numRef>
          </c:val>
          <c:smooth val="0"/>
          <c:extLst>
            <c:ext xmlns:c16="http://schemas.microsoft.com/office/drawing/2014/chart" uri="{C3380CC4-5D6E-409C-BE32-E72D297353CC}">
              <c16:uniqueId val="{00000002-2EA5-48A7-8F33-DFA9728321BF}"/>
            </c:ext>
          </c:extLst>
        </c:ser>
        <c:ser>
          <c:idx val="3"/>
          <c:order val="3"/>
          <c:tx>
            <c:strRef>
              <c:f>'19.'!$E$7</c:f>
              <c:strCache>
                <c:ptCount val="1"/>
                <c:pt idx="0">
                  <c:v>Hushåll - Konsumtionskrediter</c:v>
                </c:pt>
              </c:strCache>
            </c:strRef>
          </c:tx>
          <c:spPr>
            <a:ln w="38100" cap="sq">
              <a:solidFill>
                <a:srgbClr val="F7EA48"/>
              </a:solidFill>
              <a:prstDash val="solid"/>
              <a:round/>
            </a:ln>
            <a:effectLst/>
          </c:spPr>
          <c:marker>
            <c:symbol val="none"/>
          </c:marker>
          <c:cat>
            <c:numRef>
              <c:f>'19.'!$A$8:$A$35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'19.'!$E$8:$E$35</c:f>
              <c:numCache>
                <c:formatCode>#,##0</c:formatCode>
                <c:ptCount val="28"/>
                <c:pt idx="0">
                  <c:v>10.470303053979901</c:v>
                </c:pt>
                <c:pt idx="1">
                  <c:v>11.803363468539899</c:v>
                </c:pt>
                <c:pt idx="2">
                  <c:v>11.911814571300001</c:v>
                </c:pt>
                <c:pt idx="3">
                  <c:v>11.796179119329599</c:v>
                </c:pt>
                <c:pt idx="4">
                  <c:v>11.747659263469799</c:v>
                </c:pt>
                <c:pt idx="5">
                  <c:v>11.983084388439899</c:v>
                </c:pt>
                <c:pt idx="6">
                  <c:v>11.984975756414899</c:v>
                </c:pt>
                <c:pt idx="7">
                  <c:v>11.897923590581101</c:v>
                </c:pt>
                <c:pt idx="8">
                  <c:v>11.957121956455198</c:v>
                </c:pt>
                <c:pt idx="9">
                  <c:v>12.335728314803401</c:v>
                </c:pt>
                <c:pt idx="10">
                  <c:v>12.3474936189179</c:v>
                </c:pt>
                <c:pt idx="11">
                  <c:v>12.187592767336898</c:v>
                </c:pt>
                <c:pt idx="12">
                  <c:v>12.337041186560501</c:v>
                </c:pt>
                <c:pt idx="13">
                  <c:v>12.460945888759902</c:v>
                </c:pt>
                <c:pt idx="14">
                  <c:v>12.509434269001099</c:v>
                </c:pt>
                <c:pt idx="15">
                  <c:v>12.210619840637303</c:v>
                </c:pt>
                <c:pt idx="16">
                  <c:v>11.504604252928099</c:v>
                </c:pt>
                <c:pt idx="17">
                  <c:v>12.210441070675699</c:v>
                </c:pt>
                <c:pt idx="18" formatCode="0">
                  <c:v>12.2311175670445</c:v>
                </c:pt>
                <c:pt idx="19" formatCode="0">
                  <c:v>12.0384809527347</c:v>
                </c:pt>
                <c:pt idx="20" formatCode="0">
                  <c:v>11.9140149364425</c:v>
                </c:pt>
                <c:pt idx="21" formatCode="0">
                  <c:v>12.475494136412498</c:v>
                </c:pt>
                <c:pt idx="22" formatCode="0">
                  <c:v>12.639394474803201</c:v>
                </c:pt>
                <c:pt idx="23" formatCode="0">
                  <c:v>12.476143048435501</c:v>
                </c:pt>
                <c:pt idx="24" formatCode="0">
                  <c:v>12.415625241908199</c:v>
                </c:pt>
                <c:pt idx="25" formatCode="0">
                  <c:v>12.521989022515401</c:v>
                </c:pt>
                <c:pt idx="26" formatCode="0">
                  <c:v>12.3006580147203</c:v>
                </c:pt>
                <c:pt idx="27" formatCode="0">
                  <c:v>11.871164584217301</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6E2B62"/>
              </a:solidFill>
              <a:ln>
                <a:solidFill>
                  <a:srgbClr val="6E2B62"/>
                </a:solidFill>
              </a:ln>
              <a:effectLst/>
            </c:spPr>
            <c:extLst>
              <c:ext xmlns:c16="http://schemas.microsoft.com/office/drawing/2014/chart" uri="{C3380CC4-5D6E-409C-BE32-E72D297353CC}">
                <c16:uniqueId val="{00000005-9292-458C-BCB4-7D8638687421}"/>
              </c:ext>
            </c:extLst>
          </c:dPt>
          <c:dPt>
            <c:idx val="3"/>
            <c:bubble3D val="0"/>
            <c:spPr>
              <a:solidFill>
                <a:srgbClr val="F7EA48"/>
              </a:solidFill>
              <a:ln>
                <a:solidFill>
                  <a:srgbClr val="F7EA48"/>
                </a:solidFill>
              </a:ln>
              <a:effectLst/>
            </c:spPr>
            <c:extLst>
              <c:ext xmlns:c16="http://schemas.microsoft.com/office/drawing/2014/chart" uri="{C3380CC4-5D6E-409C-BE32-E72D297353CC}">
                <c16:uniqueId val="{00000007-9292-458C-BCB4-7D8638687421}"/>
              </c:ext>
            </c:extLst>
          </c:dPt>
          <c:dPt>
            <c:idx val="4"/>
            <c:bubble3D val="0"/>
            <c:spPr>
              <a:solidFill>
                <a:srgbClr val="280071"/>
              </a:solidFill>
              <a:ln>
                <a:solidFill>
                  <a:srgbClr val="280071"/>
                </a:solidFill>
              </a:ln>
              <a:effectLst/>
            </c:spPr>
            <c:extLst>
              <c:ext xmlns:c16="http://schemas.microsoft.com/office/drawing/2014/chart" uri="{C3380CC4-5D6E-409C-BE32-E72D297353CC}">
                <c16:uniqueId val="{00000009-9292-458C-BCB4-7D8638687421}"/>
              </c:ext>
            </c:extLst>
          </c:dPt>
          <c:dPt>
            <c:idx val="5"/>
            <c:bubble3D val="0"/>
            <c:spPr>
              <a:solidFill>
                <a:srgbClr val="7EDDD3"/>
              </a:solidFill>
              <a:ln>
                <a:solidFill>
                  <a:srgbClr val="7EDDD3"/>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71,5 %</c:v>
                </c:pt>
                <c:pt idx="1">
                  <c:v>Konsumtionskredit 3,5 %</c:v>
                </c:pt>
                <c:pt idx="2">
                  <c:v>Retailbanker 13,0 %</c:v>
                </c:pt>
                <c:pt idx="3">
                  <c:v>VP-banker 0,7 %</c:v>
                </c:pt>
                <c:pt idx="4">
                  <c:v>Leasing 0,4 %</c:v>
                </c:pt>
                <c:pt idx="5">
                  <c:v>Sparbanker 5,1 %</c:v>
                </c:pt>
                <c:pt idx="6">
                  <c:v>Övriga 5,9 %</c:v>
                </c:pt>
              </c:strCache>
            </c:strRef>
          </c:cat>
          <c:val>
            <c:numRef>
              <c:f>'2.'!$B$8:$B$14</c:f>
              <c:numCache>
                <c:formatCode>0.0%</c:formatCode>
                <c:ptCount val="7"/>
                <c:pt idx="0">
                  <c:v>0.71511815953114111</c:v>
                </c:pt>
                <c:pt idx="1">
                  <c:v>3.4581533844294646E-2</c:v>
                </c:pt>
                <c:pt idx="2">
                  <c:v>0.12963469338019898</c:v>
                </c:pt>
                <c:pt idx="3">
                  <c:v>6.5031750673571875E-3</c:v>
                </c:pt>
                <c:pt idx="4">
                  <c:v>4.3833677683146532E-3</c:v>
                </c:pt>
                <c:pt idx="5">
                  <c:v>5.0595586777926048E-2</c:v>
                </c:pt>
                <c:pt idx="6">
                  <c:v>5.9183483630767357E-2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'20.'!$B$7</c:f>
              <c:strCache>
                <c:ptCount val="1"/>
                <c:pt idx="0">
                  <c:v>Räntenettomarginal</c:v>
                </c:pt>
              </c:strCache>
            </c:strRef>
          </c:tx>
          <c:spPr>
            <a:ln w="38100" cap="sq">
              <a:solidFill>
                <a:srgbClr val="006A7D"/>
              </a:solidFill>
              <a:prstDash val="solid"/>
              <a:round/>
            </a:ln>
            <a:effectLst/>
          </c:spPr>
          <c:marker>
            <c:symbol val="none"/>
          </c:marker>
          <c:cat>
            <c:numRef>
              <c:f>'20.'!$A$8:$A$35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'20.'!$B$8:$B$35</c:f>
              <c:numCache>
                <c:formatCode>0.0</c:formatCode>
                <c:ptCount val="28"/>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pt idx="20">
                  <c:v>1.05401324141449</c:v>
                </c:pt>
                <c:pt idx="21">
                  <c:v>1.10341591625652</c:v>
                </c:pt>
                <c:pt idx="22">
                  <c:v>1.0938268439099528</c:v>
                </c:pt>
                <c:pt idx="23">
                  <c:v>1.1045176203268467</c:v>
                </c:pt>
                <c:pt idx="24">
                  <c:v>1.12682097980051</c:v>
                </c:pt>
                <c:pt idx="25">
                  <c:v>1.0784780137205321</c:v>
                </c:pt>
                <c:pt idx="26">
                  <c:v>1.0724583172902493</c:v>
                </c:pt>
                <c:pt idx="27">
                  <c:v>1.0580375415329004</c:v>
                </c:pt>
              </c:numCache>
            </c:numRef>
          </c:val>
          <c:smooth val="0"/>
          <c:extLst>
            <c:ext xmlns:c16="http://schemas.microsoft.com/office/drawing/2014/chart" uri="{C3380CC4-5D6E-409C-BE32-E72D297353CC}">
              <c16:uniqueId val="{00000000-48F5-4E8D-AF55-7AF28975F372}"/>
            </c:ext>
          </c:extLst>
        </c:ser>
        <c:ser>
          <c:idx val="1"/>
          <c:order val="1"/>
          <c:tx>
            <c:strRef>
              <c:f>'20.'!$C$7</c:f>
              <c:strCache>
                <c:ptCount val="1"/>
                <c:pt idx="0">
                  <c:v>Andel problemlån</c:v>
                </c:pt>
              </c:strCache>
            </c:strRef>
          </c:tx>
          <c:spPr>
            <a:ln w="38100" cap="sq">
              <a:solidFill>
                <a:srgbClr val="F8971D"/>
              </a:solidFill>
              <a:prstDash val="solid"/>
              <a:round/>
            </a:ln>
            <a:effectLst/>
          </c:spPr>
          <c:marker>
            <c:symbol val="none"/>
          </c:marker>
          <c:cat>
            <c:numRef>
              <c:f>'20.'!$A$8:$A$35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'20.'!$C$8:$C$35</c:f>
              <c:numCache>
                <c:formatCode>0.0</c:formatCode>
                <c:ptCount val="28"/>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pt idx="20">
                  <c:v>0.26013858928188799</c:v>
                </c:pt>
                <c:pt idx="21">
                  <c:v>0.24570141892506497</c:v>
                </c:pt>
                <c:pt idx="22">
                  <c:v>0.23591858765148443</c:v>
                </c:pt>
                <c:pt idx="23">
                  <c:v>0.26401784788554505</c:v>
                </c:pt>
                <c:pt idx="24">
                  <c:v>0.27103228195717</c:v>
                </c:pt>
                <c:pt idx="25">
                  <c:v>0.25913514573944307</c:v>
                </c:pt>
                <c:pt idx="26">
                  <c:v>0.28490986127955886</c:v>
                </c:pt>
                <c:pt idx="27">
                  <c:v>0.26398591710493197</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'21.'!$B$7</c:f>
              <c:strCache>
                <c:ptCount val="1"/>
                <c:pt idx="0">
                  <c:v>Avkastning på eget kapital</c:v>
                </c:pt>
              </c:strCache>
            </c:strRef>
          </c:tx>
          <c:spPr>
            <a:ln w="38100" cap="sq">
              <a:solidFill>
                <a:srgbClr val="006A7D"/>
              </a:solidFill>
              <a:prstDash val="solid"/>
              <a:round/>
            </a:ln>
            <a:effectLst/>
          </c:spPr>
          <c:marker>
            <c:symbol val="none"/>
          </c:marker>
          <c:cat>
            <c:numRef>
              <c:f>'21.'!$A$8:$A$35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'21.'!$B$8:$B$35</c:f>
              <c:numCache>
                <c:formatCode>0</c:formatCode>
                <c:ptCount val="28"/>
                <c:pt idx="0">
                  <c:v>13.104067450441883</c:v>
                </c:pt>
                <c:pt idx="1">
                  <c:v>9.0561743149457321</c:v>
                </c:pt>
                <c:pt idx="2">
                  <c:v>7.2366806377765727</c:v>
                </c:pt>
                <c:pt idx="3">
                  <c:v>5.9574860463898087</c:v>
                </c:pt>
                <c:pt idx="4">
                  <c:v>4.3071433524960918</c:v>
                </c:pt>
                <c:pt idx="5">
                  <c:v>8.1304544949692392</c:v>
                </c:pt>
                <c:pt idx="6">
                  <c:v>7.3327595975611999</c:v>
                </c:pt>
                <c:pt idx="7">
                  <c:v>5.7077755191142767</c:v>
                </c:pt>
                <c:pt idx="8">
                  <c:v>13.8708224085658</c:v>
                </c:pt>
                <c:pt idx="9">
                  <c:v>9.3507397374093557</c:v>
                </c:pt>
                <c:pt idx="10">
                  <c:v>7.9569748607281596</c:v>
                </c:pt>
                <c:pt idx="11">
                  <c:v>6.8281723032221766</c:v>
                </c:pt>
                <c:pt idx="12">
                  <c:v>12.57526781431344</c:v>
                </c:pt>
                <c:pt idx="13">
                  <c:v>8.2845009176585016</c:v>
                </c:pt>
                <c:pt idx="14">
                  <c:v>7.3219976310684372</c:v>
                </c:pt>
                <c:pt idx="15">
                  <c:v>6.1973911209935348</c:v>
                </c:pt>
                <c:pt idx="16">
                  <c:v>15.187565296187037</c:v>
                </c:pt>
                <c:pt idx="17">
                  <c:v>10.17454506178059</c:v>
                </c:pt>
                <c:pt idx="18">
                  <c:v>9.3783860923795501</c:v>
                </c:pt>
                <c:pt idx="19">
                  <c:v>8.3046662468718804</c:v>
                </c:pt>
                <c:pt idx="20">
                  <c:v>3.1643013825510935</c:v>
                </c:pt>
                <c:pt idx="21">
                  <c:v>4.3439265108372602</c:v>
                </c:pt>
                <c:pt idx="22">
                  <c:v>5.6784164314299792</c:v>
                </c:pt>
                <c:pt idx="23">
                  <c:v>6.1805594401861903</c:v>
                </c:pt>
                <c:pt idx="24">
                  <c:v>12.335291394544299</c:v>
                </c:pt>
                <c:pt idx="25">
                  <c:v>9.457283275348539</c:v>
                </c:pt>
                <c:pt idx="26">
                  <c:v>8.5381173296984141</c:v>
                </c:pt>
                <c:pt idx="27" formatCode="0.0">
                  <c:v>8.6070844504594604</c:v>
                </c:pt>
              </c:numCache>
            </c:numRef>
          </c:val>
          <c:smooth val="0"/>
          <c:extLst>
            <c:ext xmlns:c16="http://schemas.microsoft.com/office/drawing/2014/chart" uri="{C3380CC4-5D6E-409C-BE32-E72D297353CC}">
              <c16:uniqueId val="{00000000-D927-44C4-BF6F-CC72C08C8D52}"/>
            </c:ext>
          </c:extLst>
        </c:ser>
        <c:ser>
          <c:idx val="1"/>
          <c:order val="1"/>
          <c:tx>
            <c:strRef>
              <c:f>'21.'!$C$7</c:f>
              <c:strCache>
                <c:ptCount val="1"/>
                <c:pt idx="0">
                  <c:v>Avkastning på eget kapital, glidande medelvärde</c:v>
                </c:pt>
              </c:strCache>
            </c:strRef>
          </c:tx>
          <c:spPr>
            <a:ln w="38100" cap="rnd">
              <a:solidFill>
                <a:srgbClr val="006A7D"/>
              </a:solidFill>
              <a:prstDash val="dash"/>
              <a:round/>
            </a:ln>
            <a:effectLst/>
          </c:spPr>
          <c:marker>
            <c:symbol val="none"/>
          </c:marker>
          <c:cat>
            <c:numRef>
              <c:f>'21.'!$A$8:$A$35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'21.'!$C$8:$C$35</c:f>
              <c:numCache>
                <c:formatCode>0</c:formatCode>
                <c:ptCount val="28"/>
                <c:pt idx="0">
                  <c:v>9.7839642526312272</c:v>
                </c:pt>
                <c:pt idx="1">
                  <c:v>9.5648865013399469</c:v>
                </c:pt>
                <c:pt idx="2">
                  <c:v>9.1113733163028741</c:v>
                </c:pt>
                <c:pt idx="3">
                  <c:v>8.8063777245290744</c:v>
                </c:pt>
                <c:pt idx="4">
                  <c:v>6.6393710879020515</c:v>
                </c:pt>
                <c:pt idx="5">
                  <c:v>6.4079411329079283</c:v>
                </c:pt>
                <c:pt idx="6">
                  <c:v>6.4319608728540851</c:v>
                </c:pt>
                <c:pt idx="7">
                  <c:v>6.3695332410352021</c:v>
                </c:pt>
                <c:pt idx="8">
                  <c:v>8.7604530050526286</c:v>
                </c:pt>
                <c:pt idx="9">
                  <c:v>9.0655243156626568</c:v>
                </c:pt>
                <c:pt idx="10">
                  <c:v>9.2215781314543985</c:v>
                </c:pt>
                <c:pt idx="11">
                  <c:v>9.5016773274813726</c:v>
                </c:pt>
                <c:pt idx="12">
                  <c:v>9.177788678918283</c:v>
                </c:pt>
                <c:pt idx="13">
                  <c:v>8.9112289739805686</c:v>
                </c:pt>
                <c:pt idx="14">
                  <c:v>8.7524846665656391</c:v>
                </c:pt>
                <c:pt idx="15">
                  <c:v>8.5947893710084777</c:v>
                </c:pt>
                <c:pt idx="16">
                  <c:v>9.247863741476877</c:v>
                </c:pt>
                <c:pt idx="17">
                  <c:v>9.7203747775074003</c:v>
                </c:pt>
                <c:pt idx="18">
                  <c:v>10.234471892835177</c:v>
                </c:pt>
                <c:pt idx="19">
                  <c:v>10.761290674304764</c:v>
                </c:pt>
                <c:pt idx="20">
                  <c:v>7.7554746958957779</c:v>
                </c:pt>
                <c:pt idx="21">
                  <c:v>6.2978200581599459</c:v>
                </c:pt>
                <c:pt idx="22">
                  <c:v>5.3728276429225534</c:v>
                </c:pt>
                <c:pt idx="23">
                  <c:v>4.8418009412511305</c:v>
                </c:pt>
                <c:pt idx="24">
                  <c:v>7.106209509592019</c:v>
                </c:pt>
                <c:pt idx="25">
                  <c:v>8.3791438156296216</c:v>
                </c:pt>
                <c:pt idx="26">
                  <c:v>9.0940690401967306</c:v>
                </c:pt>
                <c:pt idx="27">
                  <c:v>9.7290392274224704</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'22.'!$B$7</c:f>
              <c:strCache>
                <c:ptCount val="1"/>
                <c:pt idx="0">
                  <c:v>Totalt</c:v>
                </c:pt>
              </c:strCache>
            </c:strRef>
          </c:tx>
          <c:spPr>
            <a:ln w="38100" cap="sq">
              <a:solidFill>
                <a:srgbClr val="006A7D"/>
              </a:solidFill>
              <a:prstDash val="solid"/>
              <a:round/>
            </a:ln>
            <a:effectLst/>
          </c:spPr>
          <c:marker>
            <c:symbol val="none"/>
          </c:marker>
          <c:cat>
            <c:numRef>
              <c:f>'22.'!$A$8:$A$35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'22.'!$B$8:$B$35</c:f>
              <c:numCache>
                <c:formatCode>#,##0</c:formatCode>
                <c:ptCount val="28"/>
                <c:pt idx="0">
                  <c:v>219.51538099999999</c:v>
                </c:pt>
                <c:pt idx="1">
                  <c:v>224.649607</c:v>
                </c:pt>
                <c:pt idx="2">
                  <c:v>230.463818</c:v>
                </c:pt>
                <c:pt idx="3">
                  <c:v>239.20828700000001</c:v>
                </c:pt>
                <c:pt idx="4">
                  <c:v>245.89901499999999</c:v>
                </c:pt>
                <c:pt idx="5">
                  <c:v>256.03077999999999</c:v>
                </c:pt>
                <c:pt idx="6">
                  <c:v>262.08292</c:v>
                </c:pt>
                <c:pt idx="7">
                  <c:v>270.56258800000001</c:v>
                </c:pt>
                <c:pt idx="8">
                  <c:v>275.24334900000002</c:v>
                </c:pt>
                <c:pt idx="9">
                  <c:v>279.70633500000002</c:v>
                </c:pt>
                <c:pt idx="10">
                  <c:v>284.86177800000002</c:v>
                </c:pt>
                <c:pt idx="11">
                  <c:v>288.253176</c:v>
                </c:pt>
                <c:pt idx="12">
                  <c:v>293.60441400000002</c:v>
                </c:pt>
                <c:pt idx="13">
                  <c:v>300.61502100000001</c:v>
                </c:pt>
                <c:pt idx="14">
                  <c:v>306.32586959626991</c:v>
                </c:pt>
                <c:pt idx="15">
                  <c:v>311.87095414473987</c:v>
                </c:pt>
                <c:pt idx="16">
                  <c:v>317.17434275283989</c:v>
                </c:pt>
                <c:pt idx="17">
                  <c:v>321.28065647112982</c:v>
                </c:pt>
                <c:pt idx="18">
                  <c:v>325.64350054927991</c:v>
                </c:pt>
                <c:pt idx="19">
                  <c:v>335.94935079080983</c:v>
                </c:pt>
                <c:pt idx="20">
                  <c:v>342.27339748126991</c:v>
                </c:pt>
                <c:pt idx="21">
                  <c:v>345.77618175533979</c:v>
                </c:pt>
                <c:pt idx="22">
                  <c:v>349.85677907309997</c:v>
                </c:pt>
                <c:pt idx="23">
                  <c:v>355.66444207498989</c:v>
                </c:pt>
                <c:pt idx="24">
                  <c:v>360.93268971968996</c:v>
                </c:pt>
                <c:pt idx="25">
                  <c:v>368.25118031852992</c:v>
                </c:pt>
                <c:pt idx="26" formatCode="0">
                  <c:v>375.45811825255987</c:v>
                </c:pt>
                <c:pt idx="27" formatCode="0">
                  <c:v>386.36185272262981</c:v>
                </c:pt>
              </c:numCache>
            </c:numRef>
          </c:val>
          <c:smooth val="0"/>
          <c:extLst>
            <c:ext xmlns:c16="http://schemas.microsoft.com/office/drawing/2014/chart" uri="{C3380CC4-5D6E-409C-BE32-E72D297353CC}">
              <c16:uniqueId val="{00000000-993E-4636-AD4D-A678E2183AE4}"/>
            </c:ext>
          </c:extLst>
        </c:ser>
        <c:ser>
          <c:idx val="1"/>
          <c:order val="1"/>
          <c:tx>
            <c:strRef>
              <c:f>'22.'!$C$7</c:f>
              <c:strCache>
                <c:ptCount val="1"/>
                <c:pt idx="0">
                  <c:v>Hushåll - Bolån</c:v>
                </c:pt>
              </c:strCache>
            </c:strRef>
          </c:tx>
          <c:spPr>
            <a:ln w="38100" cap="sq">
              <a:solidFill>
                <a:srgbClr val="F8971D"/>
              </a:solidFill>
              <a:prstDash val="solid"/>
              <a:round/>
            </a:ln>
            <a:effectLst/>
          </c:spPr>
          <c:marker>
            <c:symbol val="none"/>
          </c:marker>
          <c:cat>
            <c:numRef>
              <c:f>'22.'!$A$8:$A$35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'22.'!$C$8:$C$35</c:f>
              <c:numCache>
                <c:formatCode>#,##0</c:formatCode>
                <c:ptCount val="28"/>
                <c:pt idx="0">
                  <c:v>78.341386999999997</c:v>
                </c:pt>
                <c:pt idx="1">
                  <c:v>81.759353000000004</c:v>
                </c:pt>
                <c:pt idx="2">
                  <c:v>85.628628000000006</c:v>
                </c:pt>
                <c:pt idx="3">
                  <c:v>92.629639999999995</c:v>
                </c:pt>
                <c:pt idx="4">
                  <c:v>97.170739999999995</c:v>
                </c:pt>
                <c:pt idx="5">
                  <c:v>103.55643999999999</c:v>
                </c:pt>
                <c:pt idx="6">
                  <c:v>107.86963299999999</c:v>
                </c:pt>
                <c:pt idx="7">
                  <c:v>114.14021468197991</c:v>
                </c:pt>
                <c:pt idx="8">
                  <c:v>116.49568347381989</c:v>
                </c:pt>
                <c:pt idx="9">
                  <c:v>119.19112607529989</c:v>
                </c:pt>
                <c:pt idx="10">
                  <c:v>121.69849924981992</c:v>
                </c:pt>
                <c:pt idx="11">
                  <c:v>124.61743106877989</c:v>
                </c:pt>
                <c:pt idx="12">
                  <c:v>126.30498900000001</c:v>
                </c:pt>
                <c:pt idx="13">
                  <c:v>129.373245</c:v>
                </c:pt>
                <c:pt idx="14">
                  <c:v>132.18584488597969</c:v>
                </c:pt>
                <c:pt idx="15">
                  <c:v>135.5576939947897</c:v>
                </c:pt>
                <c:pt idx="16">
                  <c:v>137.37064692926992</c:v>
                </c:pt>
                <c:pt idx="17">
                  <c:v>139.37920500000001</c:v>
                </c:pt>
                <c:pt idx="18" formatCode="0">
                  <c:v>141.99367794132971</c:v>
                </c:pt>
                <c:pt idx="19" formatCode="0">
                  <c:v>148.53958831953972</c:v>
                </c:pt>
                <c:pt idx="20" formatCode="0">
                  <c:v>151.97655132755969</c:v>
                </c:pt>
                <c:pt idx="21" formatCode="0">
                  <c:v>154.13270116769971</c:v>
                </c:pt>
                <c:pt idx="22" formatCode="0">
                  <c:v>156.1729196398598</c:v>
                </c:pt>
                <c:pt idx="23" formatCode="0">
                  <c:v>160.22640994676979</c:v>
                </c:pt>
                <c:pt idx="24" formatCode="0">
                  <c:v>163.59690802003985</c:v>
                </c:pt>
                <c:pt idx="25" formatCode="0">
                  <c:v>168.01994296771989</c:v>
                </c:pt>
                <c:pt idx="26" formatCode="0">
                  <c:v>172.76534866311999</c:v>
                </c:pt>
                <c:pt idx="27" formatCode="0">
                  <c:v>179.39135837424999</c:v>
                </c:pt>
              </c:numCache>
            </c:numRef>
          </c:val>
          <c:smooth val="0"/>
          <c:extLst>
            <c:ext xmlns:c16="http://schemas.microsoft.com/office/drawing/2014/chart" uri="{C3380CC4-5D6E-409C-BE32-E72D297353CC}">
              <c16:uniqueId val="{00000001-993E-4636-AD4D-A678E2183AE4}"/>
            </c:ext>
          </c:extLst>
        </c:ser>
        <c:ser>
          <c:idx val="2"/>
          <c:order val="2"/>
          <c:tx>
            <c:strRef>
              <c:f>'22.'!$D$7</c:f>
              <c:strCache>
                <c:ptCount val="1"/>
                <c:pt idx="0">
                  <c:v>Företag</c:v>
                </c:pt>
              </c:strCache>
            </c:strRef>
          </c:tx>
          <c:spPr>
            <a:ln w="38100" cap="rnd">
              <a:solidFill>
                <a:srgbClr val="6E2B62"/>
              </a:solidFill>
              <a:prstDash val="solid"/>
              <a:round/>
            </a:ln>
            <a:effectLst/>
          </c:spPr>
          <c:marker>
            <c:symbol val="none"/>
          </c:marker>
          <c:cat>
            <c:numRef>
              <c:f>'22.'!$A$8:$A$35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'22.'!$D$8:$D$35</c:f>
              <c:numCache>
                <c:formatCode>#,##0</c:formatCode>
                <c:ptCount val="28"/>
                <c:pt idx="0">
                  <c:v>83.771371000000002</c:v>
                </c:pt>
                <c:pt idx="1">
                  <c:v>85.142178999999999</c:v>
                </c:pt>
                <c:pt idx="2">
                  <c:v>86.583974999999995</c:v>
                </c:pt>
                <c:pt idx="3">
                  <c:v>87.024420000000006</c:v>
                </c:pt>
                <c:pt idx="4">
                  <c:v>88.332626000000005</c:v>
                </c:pt>
                <c:pt idx="5">
                  <c:v>90.934877999999998</c:v>
                </c:pt>
                <c:pt idx="6">
                  <c:v>91.915502000000004</c:v>
                </c:pt>
                <c:pt idx="7">
                  <c:v>92.687934999999996</c:v>
                </c:pt>
                <c:pt idx="8">
                  <c:v>94.601230000000001</c:v>
                </c:pt>
                <c:pt idx="9">
                  <c:v>95.923330000000007</c:v>
                </c:pt>
                <c:pt idx="10">
                  <c:v>98.140995000000004</c:v>
                </c:pt>
                <c:pt idx="11">
                  <c:v>98.264778000000007</c:v>
                </c:pt>
                <c:pt idx="12">
                  <c:v>100.958507</c:v>
                </c:pt>
                <c:pt idx="13">
                  <c:v>103.528133</c:v>
                </c:pt>
                <c:pt idx="14">
                  <c:v>105.6586916622599</c:v>
                </c:pt>
                <c:pt idx="15">
                  <c:v>106.79674175849989</c:v>
                </c:pt>
                <c:pt idx="16">
                  <c:v>109.44032532169</c:v>
                </c:pt>
                <c:pt idx="17">
                  <c:v>110.3634473240699</c:v>
                </c:pt>
                <c:pt idx="18" formatCode="0">
                  <c:v>111.45592270128</c:v>
                </c:pt>
                <c:pt idx="19" formatCode="0">
                  <c:v>113.7489823356199</c:v>
                </c:pt>
                <c:pt idx="20" formatCode="0">
                  <c:v>115.67912568384</c:v>
                </c:pt>
                <c:pt idx="21" formatCode="0">
                  <c:v>116.0374562387899</c:v>
                </c:pt>
                <c:pt idx="22" formatCode="0">
                  <c:v>117.53299459897001</c:v>
                </c:pt>
                <c:pt idx="23" formatCode="0">
                  <c:v>118.57101373222</c:v>
                </c:pt>
                <c:pt idx="24" formatCode="0">
                  <c:v>120.1490440414299</c:v>
                </c:pt>
                <c:pt idx="25" formatCode="0">
                  <c:v>122.2716154440499</c:v>
                </c:pt>
                <c:pt idx="26" formatCode="0">
                  <c:v>123.89613354434988</c:v>
                </c:pt>
                <c:pt idx="27" formatCode="0">
                  <c:v>126.80475551552982</c:v>
                </c:pt>
              </c:numCache>
            </c:numRef>
          </c:val>
          <c:smooth val="0"/>
          <c:extLst>
            <c:ext xmlns:c16="http://schemas.microsoft.com/office/drawing/2014/chart" uri="{C3380CC4-5D6E-409C-BE32-E72D297353CC}">
              <c16:uniqueId val="{00000002-993E-4636-AD4D-A678E2183AE4}"/>
            </c:ext>
          </c:extLst>
        </c:ser>
        <c:ser>
          <c:idx val="3"/>
          <c:order val="3"/>
          <c:tx>
            <c:strRef>
              <c:f>'22.'!$E$7</c:f>
              <c:strCache>
                <c:ptCount val="1"/>
                <c:pt idx="0">
                  <c:v>Hushåll - Konsumtionskrediter</c:v>
                </c:pt>
              </c:strCache>
            </c:strRef>
          </c:tx>
          <c:spPr>
            <a:ln w="38100" cap="sq">
              <a:solidFill>
                <a:srgbClr val="F7EA48"/>
              </a:solidFill>
              <a:prstDash val="solid"/>
              <a:round/>
            </a:ln>
            <a:effectLst/>
          </c:spPr>
          <c:marker>
            <c:symbol val="none"/>
          </c:marker>
          <c:cat>
            <c:numRef>
              <c:f>'22.'!$A$8:$A$35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'22.'!$E$8:$E$35</c:f>
              <c:numCache>
                <c:formatCode>#,##0</c:formatCode>
                <c:ptCount val="28"/>
                <c:pt idx="0">
                  <c:v>16.297944000000001</c:v>
                </c:pt>
                <c:pt idx="1">
                  <c:v>16.082895000000001</c:v>
                </c:pt>
                <c:pt idx="2">
                  <c:v>16.067692000000001</c:v>
                </c:pt>
                <c:pt idx="3">
                  <c:v>15.601449000000001</c:v>
                </c:pt>
                <c:pt idx="4">
                  <c:v>15.296469999999999</c:v>
                </c:pt>
                <c:pt idx="5">
                  <c:v>15.44679</c:v>
                </c:pt>
                <c:pt idx="6">
                  <c:v>15.466794</c:v>
                </c:pt>
                <c:pt idx="7">
                  <c:v>15.375239370969901</c:v>
                </c:pt>
                <c:pt idx="8">
                  <c:v>15.218444103029901</c:v>
                </c:pt>
                <c:pt idx="9">
                  <c:v>15.3308265435699</c:v>
                </c:pt>
                <c:pt idx="10">
                  <c:v>15.1527323927899</c:v>
                </c:pt>
                <c:pt idx="11">
                  <c:v>14.6565976641399</c:v>
                </c:pt>
                <c:pt idx="12">
                  <c:v>14.396444000000001</c:v>
                </c:pt>
                <c:pt idx="13">
                  <c:v>14.526584</c:v>
                </c:pt>
                <c:pt idx="14">
                  <c:v>14.567054182129898</c:v>
                </c:pt>
                <c:pt idx="15">
                  <c:v>14.2565266318499</c:v>
                </c:pt>
                <c:pt idx="16">
                  <c:v>14.1221442544699</c:v>
                </c:pt>
                <c:pt idx="17">
                  <c:v>14.226766</c:v>
                </c:pt>
                <c:pt idx="18" formatCode="0">
                  <c:v>14.142936112649899</c:v>
                </c:pt>
                <c:pt idx="19" formatCode="0">
                  <c:v>13.992424457479901</c:v>
                </c:pt>
                <c:pt idx="20" formatCode="0">
                  <c:v>13.8676955846399</c:v>
                </c:pt>
                <c:pt idx="21" formatCode="0">
                  <c:v>13.789763899169898</c:v>
                </c:pt>
                <c:pt idx="22" formatCode="0">
                  <c:v>13.5651612330698</c:v>
                </c:pt>
                <c:pt idx="23" formatCode="0">
                  <c:v>13.1157599656499</c:v>
                </c:pt>
                <c:pt idx="24" formatCode="0">
                  <c:v>12.368185743439998</c:v>
                </c:pt>
                <c:pt idx="25" formatCode="0">
                  <c:v>12.42615270147</c:v>
                </c:pt>
                <c:pt idx="26" formatCode="0">
                  <c:v>12.427389004429902</c:v>
                </c:pt>
                <c:pt idx="27" formatCode="0">
                  <c:v>12.2887886385599</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'23.'!$B$7</c:f>
              <c:strCache>
                <c:ptCount val="1"/>
                <c:pt idx="0">
                  <c:v>Räntenettomarginal</c:v>
                </c:pt>
              </c:strCache>
            </c:strRef>
          </c:tx>
          <c:spPr>
            <a:ln w="38100" cap="sq">
              <a:solidFill>
                <a:srgbClr val="006A7D"/>
              </a:solidFill>
              <a:prstDash val="solid"/>
              <a:round/>
            </a:ln>
            <a:effectLst/>
          </c:spPr>
          <c:marker>
            <c:symbol val="none"/>
          </c:marker>
          <c:cat>
            <c:numRef>
              <c:f>'23.'!$A$8:$A$35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'23.'!$B$8:$B$35</c:f>
              <c:numCache>
                <c:formatCode>0.0</c:formatCode>
                <c:ptCount val="28"/>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pt idx="20">
                  <c:v>1.6581670795854</c:v>
                </c:pt>
                <c:pt idx="21">
                  <c:v>1.6340597272893003</c:v>
                </c:pt>
                <c:pt idx="22">
                  <c:v>1.6445702963326485</c:v>
                </c:pt>
                <c:pt idx="23">
                  <c:v>1.579077161200801</c:v>
                </c:pt>
                <c:pt idx="24">
                  <c:v>1.5394495756366902</c:v>
                </c:pt>
                <c:pt idx="25">
                  <c:v>1.4973588205048964</c:v>
                </c:pt>
                <c:pt idx="26">
                  <c:v>1.4737233368374549</c:v>
                </c:pt>
                <c:pt idx="27">
                  <c:v>1.4284342297419612</c:v>
                </c:pt>
              </c:numCache>
            </c:numRef>
          </c:val>
          <c:smooth val="0"/>
          <c:extLst>
            <c:ext xmlns:c16="http://schemas.microsoft.com/office/drawing/2014/chart" uri="{C3380CC4-5D6E-409C-BE32-E72D297353CC}">
              <c16:uniqueId val="{00000000-31CA-4C09-ABF4-3F923B75E32E}"/>
            </c:ext>
          </c:extLst>
        </c:ser>
        <c:ser>
          <c:idx val="1"/>
          <c:order val="1"/>
          <c:tx>
            <c:strRef>
              <c:f>'23.'!$C$7</c:f>
              <c:strCache>
                <c:ptCount val="1"/>
                <c:pt idx="0">
                  <c:v>Andel problemlån</c:v>
                </c:pt>
              </c:strCache>
            </c:strRef>
          </c:tx>
          <c:spPr>
            <a:ln w="38100" cap="sq">
              <a:solidFill>
                <a:srgbClr val="F8971D"/>
              </a:solidFill>
              <a:prstDash val="solid"/>
              <a:round/>
            </a:ln>
            <a:effectLst/>
          </c:spPr>
          <c:marker>
            <c:symbol val="none"/>
          </c:marker>
          <c:cat>
            <c:numRef>
              <c:f>'23.'!$A$8:$A$35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'23.'!$C$8:$C$35</c:f>
              <c:numCache>
                <c:formatCode>0.0</c:formatCode>
                <c:ptCount val="28"/>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pt idx="20">
                  <c:v>0.59156785536365297</c:v>
                </c:pt>
                <c:pt idx="21">
                  <c:v>0.52105827669289895</c:v>
                </c:pt>
                <c:pt idx="22">
                  <c:v>0.49170384624122015</c:v>
                </c:pt>
                <c:pt idx="23">
                  <c:v>0.44912602054305178</c:v>
                </c:pt>
                <c:pt idx="24">
                  <c:v>0.44152079481346695</c:v>
                </c:pt>
                <c:pt idx="25">
                  <c:v>0.4187197550719679</c:v>
                </c:pt>
                <c:pt idx="26">
                  <c:v>0.33796102211442086</c:v>
                </c:pt>
                <c:pt idx="27">
                  <c:v>0.41871975534678735</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'24.'!$B$7</c:f>
              <c:strCache>
                <c:ptCount val="1"/>
                <c:pt idx="0">
                  <c:v>Avkastning på eget kapital</c:v>
                </c:pt>
              </c:strCache>
            </c:strRef>
          </c:tx>
          <c:spPr>
            <a:ln w="38100" cap="sq">
              <a:solidFill>
                <a:srgbClr val="006A7D"/>
              </a:solidFill>
              <a:prstDash val="solid"/>
              <a:round/>
            </a:ln>
            <a:effectLst/>
          </c:spPr>
          <c:marker>
            <c:symbol val="none"/>
          </c:marker>
          <c:cat>
            <c:numRef>
              <c:f>'24.'!$A$8:$A$35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'24.'!$B$8:$B$35</c:f>
              <c:numCache>
                <c:formatCode>0</c:formatCode>
                <c:ptCount val="28"/>
                <c:pt idx="0">
                  <c:v>17.557263279771629</c:v>
                </c:pt>
                <c:pt idx="1">
                  <c:v>16.104193564693571</c:v>
                </c:pt>
                <c:pt idx="2">
                  <c:v>15.693765901346815</c:v>
                </c:pt>
                <c:pt idx="3">
                  <c:v>15.305402864210915</c:v>
                </c:pt>
                <c:pt idx="4">
                  <c:v>14.855663687883775</c:v>
                </c:pt>
                <c:pt idx="5">
                  <c:v>15.028070192670492</c:v>
                </c:pt>
                <c:pt idx="6">
                  <c:v>14.85190123336386</c:v>
                </c:pt>
                <c:pt idx="7">
                  <c:v>13.471424427376816</c:v>
                </c:pt>
                <c:pt idx="8">
                  <c:v>14.754355931414898</c:v>
                </c:pt>
                <c:pt idx="9">
                  <c:v>16.819441917717342</c:v>
                </c:pt>
                <c:pt idx="10">
                  <c:v>15.8376107548789</c:v>
                </c:pt>
                <c:pt idx="11">
                  <c:v>15.121933337553751</c:v>
                </c:pt>
                <c:pt idx="12">
                  <c:v>12.516876832402316</c:v>
                </c:pt>
                <c:pt idx="13">
                  <c:v>11.459083959658939</c:v>
                </c:pt>
                <c:pt idx="14">
                  <c:v>11.832051234754806</c:v>
                </c:pt>
                <c:pt idx="15">
                  <c:v>10.352434149054506</c:v>
                </c:pt>
                <c:pt idx="16">
                  <c:v>7.7478122776495795</c:v>
                </c:pt>
                <c:pt idx="17">
                  <c:v>9.4409355793752372</c:v>
                </c:pt>
                <c:pt idx="18">
                  <c:v>7.8938516978996978</c:v>
                </c:pt>
                <c:pt idx="19">
                  <c:v>5.3354271831710447</c:v>
                </c:pt>
                <c:pt idx="20">
                  <c:v>-2.5366618084605692</c:v>
                </c:pt>
                <c:pt idx="21">
                  <c:v>0.63267187201092268</c:v>
                </c:pt>
                <c:pt idx="22">
                  <c:v>2.3379934352239133</c:v>
                </c:pt>
                <c:pt idx="23">
                  <c:v>1.4376296634160168</c:v>
                </c:pt>
                <c:pt idx="24">
                  <c:v>0.23589654459020248</c:v>
                </c:pt>
                <c:pt idx="25">
                  <c:v>0.23011712275581667</c:v>
                </c:pt>
                <c:pt idx="26">
                  <c:v>-6.1759756750883507E-2</c:v>
                </c:pt>
                <c:pt idx="27">
                  <c:v>-7.111819204970109</c:v>
                </c:pt>
              </c:numCache>
            </c:numRef>
          </c:val>
          <c:smooth val="0"/>
          <c:extLst>
            <c:ext xmlns:c16="http://schemas.microsoft.com/office/drawing/2014/chart" uri="{C3380CC4-5D6E-409C-BE32-E72D297353CC}">
              <c16:uniqueId val="{00000000-DD3B-45D1-9EE0-ED892577CF90}"/>
            </c:ext>
          </c:extLst>
        </c:ser>
        <c:ser>
          <c:idx val="1"/>
          <c:order val="1"/>
          <c:tx>
            <c:strRef>
              <c:f>'24.'!$C$7</c:f>
              <c:strCache>
                <c:ptCount val="1"/>
                <c:pt idx="0">
                  <c:v>Avkastning på eget kapital, glidande medelvärde</c:v>
                </c:pt>
              </c:strCache>
            </c:strRef>
          </c:tx>
          <c:spPr>
            <a:ln w="38100" cap="rnd">
              <a:solidFill>
                <a:srgbClr val="006A7D"/>
              </a:solidFill>
              <a:prstDash val="dash"/>
              <a:round/>
            </a:ln>
            <a:effectLst/>
          </c:spPr>
          <c:marker>
            <c:symbol val="none"/>
          </c:marker>
          <c:cat>
            <c:numRef>
              <c:f>'24.'!$A$8:$A$35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'24.'!$C$8:$C$35</c:f>
              <c:numCache>
                <c:formatCode>0</c:formatCode>
                <c:ptCount val="28"/>
                <c:pt idx="0">
                  <c:v>13.156014132488453</c:v>
                </c:pt>
                <c:pt idx="1">
                  <c:v>14.437280292447221</c:v>
                </c:pt>
                <c:pt idx="2">
                  <c:v>15.431460037424714</c:v>
                </c:pt>
                <c:pt idx="3">
                  <c:v>16.16515640250573</c:v>
                </c:pt>
                <c:pt idx="4">
                  <c:v>15.489756504533769</c:v>
                </c:pt>
                <c:pt idx="5">
                  <c:v>15.220725661527998</c:v>
                </c:pt>
                <c:pt idx="6">
                  <c:v>15.01025949453226</c:v>
                </c:pt>
                <c:pt idx="7">
                  <c:v>14.551764885323736</c:v>
                </c:pt>
                <c:pt idx="8">
                  <c:v>14.526437946206517</c:v>
                </c:pt>
                <c:pt idx="9">
                  <c:v>14.974280877468226</c:v>
                </c:pt>
                <c:pt idx="10">
                  <c:v>15.220708257846988</c:v>
                </c:pt>
                <c:pt idx="11">
                  <c:v>15.633335485391223</c:v>
                </c:pt>
                <c:pt idx="12">
                  <c:v>15.073965710638076</c:v>
                </c:pt>
                <c:pt idx="13">
                  <c:v>13.733876221123476</c:v>
                </c:pt>
                <c:pt idx="14">
                  <c:v>12.732486341092454</c:v>
                </c:pt>
                <c:pt idx="15">
                  <c:v>11.540111543967642</c:v>
                </c:pt>
                <c:pt idx="16">
                  <c:v>10.347845405279458</c:v>
                </c:pt>
                <c:pt idx="17">
                  <c:v>9.8433083102085313</c:v>
                </c:pt>
                <c:pt idx="18">
                  <c:v>8.8587584259947558</c:v>
                </c:pt>
                <c:pt idx="19">
                  <c:v>7.6045066845238889</c:v>
                </c:pt>
                <c:pt idx="20">
                  <c:v>5.0333881629963528</c:v>
                </c:pt>
                <c:pt idx="21">
                  <c:v>2.8313222361552746</c:v>
                </c:pt>
                <c:pt idx="22">
                  <c:v>1.4423576704863279</c:v>
                </c:pt>
                <c:pt idx="23">
                  <c:v>0.46790829054757094</c:v>
                </c:pt>
                <c:pt idx="24">
                  <c:v>1.1610478788102638</c:v>
                </c:pt>
                <c:pt idx="25">
                  <c:v>1.0604091914964873</c:v>
                </c:pt>
                <c:pt idx="26">
                  <c:v>0.46047089350278814</c:v>
                </c:pt>
                <c:pt idx="27">
                  <c:v>-1.6768913235937433</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8"/>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006A7D"/>
              </a:solidFill>
              <a:prstDash val="solid"/>
              <a:round/>
            </a:ln>
            <a:effectLst/>
          </c:spPr>
          <c:marker>
            <c:symbol val="none"/>
          </c:marker>
          <c:cat>
            <c:numRef>
              <c:f>'25.'!$A$8:$A$35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'25.'!$B$8:$B$35</c:f>
              <c:numCache>
                <c:formatCode>#,##0</c:formatCode>
                <c:ptCount val="28"/>
                <c:pt idx="0">
                  <c:v>58.086640795859005</c:v>
                </c:pt>
                <c:pt idx="1">
                  <c:v>60.012899211521805</c:v>
                </c:pt>
                <c:pt idx="2">
                  <c:v>61.876578958716507</c:v>
                </c:pt>
                <c:pt idx="3">
                  <c:v>68.559451547150701</c:v>
                </c:pt>
                <c:pt idx="4">
                  <c:v>70.718412296922693</c:v>
                </c:pt>
                <c:pt idx="5">
                  <c:v>74.085208014000912</c:v>
                </c:pt>
                <c:pt idx="6">
                  <c:v>78.132886144097796</c:v>
                </c:pt>
                <c:pt idx="7">
                  <c:v>82.329246040063992</c:v>
                </c:pt>
                <c:pt idx="8">
                  <c:v>75.823744419037993</c:v>
                </c:pt>
                <c:pt idx="9">
                  <c:v>91.7769812382124</c:v>
                </c:pt>
                <c:pt idx="10">
                  <c:v>100.4923542155573</c:v>
                </c:pt>
                <c:pt idx="11">
                  <c:v>107.13306435804969</c:v>
                </c:pt>
                <c:pt idx="12">
                  <c:v>108.00534551321482</c:v>
                </c:pt>
                <c:pt idx="13">
                  <c:v>114.32543981279879</c:v>
                </c:pt>
                <c:pt idx="14">
                  <c:v>124.29794404425492</c:v>
                </c:pt>
                <c:pt idx="15">
                  <c:v>131.87082863558061</c:v>
                </c:pt>
                <c:pt idx="16">
                  <c:v>137.33555936258139</c:v>
                </c:pt>
                <c:pt idx="17">
                  <c:v>146.3046532001145</c:v>
                </c:pt>
                <c:pt idx="18" formatCode="0">
                  <c:v>152.66317669743941</c:v>
                </c:pt>
                <c:pt idx="19" formatCode="0">
                  <c:v>164.79156630927613</c:v>
                </c:pt>
                <c:pt idx="20" formatCode="0">
                  <c:v>159.97347672279599</c:v>
                </c:pt>
                <c:pt idx="21" formatCode="0">
                  <c:v>168.87315185539273</c:v>
                </c:pt>
                <c:pt idx="22" formatCode="0">
                  <c:v>170.74053819876528</c:v>
                </c:pt>
                <c:pt idx="23" formatCode="0">
                  <c:v>154.58098299758007</c:v>
                </c:pt>
                <c:pt idx="24" formatCode="0">
                  <c:v>168.2387428853188</c:v>
                </c:pt>
                <c:pt idx="25" formatCode="0">
                  <c:v>207.1020171916455</c:v>
                </c:pt>
                <c:pt idx="26" formatCode="0">
                  <c:v>206.1102416300136</c:v>
                </c:pt>
                <c:pt idx="27" formatCode="0">
                  <c:v>264.0741285344904</c:v>
                </c:pt>
              </c:numCache>
            </c:numRef>
          </c:val>
          <c:smooth val="0"/>
          <c:extLst>
            <c:ext xmlns:c16="http://schemas.microsoft.com/office/drawing/2014/chart" uri="{C3380CC4-5D6E-409C-BE32-E72D297353CC}">
              <c16:uniqueId val="{00000000-7851-4FB6-8994-EB2D09A93BA2}"/>
            </c:ext>
          </c:extLst>
        </c:ser>
        <c:ser>
          <c:idx val="1"/>
          <c:order val="1"/>
          <c:tx>
            <c:strRef>
              <c:f>'25.'!$C$7</c:f>
              <c:strCache>
                <c:ptCount val="1"/>
                <c:pt idx="0">
                  <c:v>Företag</c:v>
                </c:pt>
              </c:strCache>
            </c:strRef>
          </c:tx>
          <c:spPr>
            <a:ln w="38100" cap="sq">
              <a:solidFill>
                <a:srgbClr val="6E2B62"/>
              </a:solidFill>
              <a:prstDash val="solid"/>
              <a:round/>
            </a:ln>
            <a:effectLst/>
          </c:spPr>
          <c:marker>
            <c:symbol val="none"/>
          </c:marker>
          <c:cat>
            <c:numRef>
              <c:f>'25.'!$A$8:$A$35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'25.'!$C$8:$C$35</c:f>
              <c:numCache>
                <c:formatCode>#,##0</c:formatCode>
                <c:ptCount val="28"/>
                <c:pt idx="0">
                  <c:v>3.97957363031</c:v>
                </c:pt>
                <c:pt idx="1">
                  <c:v>4.00632967612</c:v>
                </c:pt>
                <c:pt idx="2">
                  <c:v>4.2790924811498998</c:v>
                </c:pt>
                <c:pt idx="3">
                  <c:v>5.1244768482727006</c:v>
                </c:pt>
                <c:pt idx="4">
                  <c:v>6.2213147938540994</c:v>
                </c:pt>
                <c:pt idx="5">
                  <c:v>7.3052946178428</c:v>
                </c:pt>
                <c:pt idx="6">
                  <c:v>6.9147339669702017</c:v>
                </c:pt>
                <c:pt idx="7">
                  <c:v>7.6070815442546005</c:v>
                </c:pt>
                <c:pt idx="8">
                  <c:v>8.2964614236413006</c:v>
                </c:pt>
                <c:pt idx="9">
                  <c:v>9.4910163448162006</c:v>
                </c:pt>
                <c:pt idx="10">
                  <c:v>10.1684975934399</c:v>
                </c:pt>
                <c:pt idx="11">
                  <c:v>12.2329760557996</c:v>
                </c:pt>
                <c:pt idx="12">
                  <c:v>11.960794302617698</c:v>
                </c:pt>
                <c:pt idx="13">
                  <c:v>12.8655941890904</c:v>
                </c:pt>
                <c:pt idx="14">
                  <c:v>18.979339939583401</c:v>
                </c:pt>
                <c:pt idx="15">
                  <c:v>19.9279222890341</c:v>
                </c:pt>
                <c:pt idx="16">
                  <c:v>20.847609854293701</c:v>
                </c:pt>
                <c:pt idx="17">
                  <c:v>22.437313993450502</c:v>
                </c:pt>
                <c:pt idx="18" formatCode="0">
                  <c:v>23.771866843466601</c:v>
                </c:pt>
                <c:pt idx="19" formatCode="0">
                  <c:v>24.168312952906998</c:v>
                </c:pt>
                <c:pt idx="20" formatCode="0">
                  <c:v>24.508505859635598</c:v>
                </c:pt>
                <c:pt idx="21" formatCode="0">
                  <c:v>24.107645960998802</c:v>
                </c:pt>
                <c:pt idx="22" formatCode="0">
                  <c:v>25.226715830405702</c:v>
                </c:pt>
                <c:pt idx="23" formatCode="0">
                  <c:v>27.346181905804595</c:v>
                </c:pt>
                <c:pt idx="24" formatCode="0">
                  <c:v>28.273827232896796</c:v>
                </c:pt>
                <c:pt idx="25" formatCode="0">
                  <c:v>29.960962621272898</c:v>
                </c:pt>
                <c:pt idx="26" formatCode="0">
                  <c:v>32.009454519565502</c:v>
                </c:pt>
                <c:pt idx="27" formatCode="0">
                  <c:v>33.342904691946899</c:v>
                </c:pt>
              </c:numCache>
            </c:numRef>
          </c:val>
          <c:smooth val="0"/>
          <c:extLst>
            <c:ext xmlns:c16="http://schemas.microsoft.com/office/drawing/2014/chart" uri="{C3380CC4-5D6E-409C-BE32-E72D297353CC}">
              <c16:uniqueId val="{00000001-7851-4FB6-8994-EB2D09A93BA2}"/>
            </c:ext>
          </c:extLst>
        </c:ser>
        <c:ser>
          <c:idx val="2"/>
          <c:order val="2"/>
          <c:tx>
            <c:strRef>
              <c:f>'25.'!$D$7</c:f>
              <c:strCache>
                <c:ptCount val="1"/>
                <c:pt idx="0">
                  <c:v>Hushåll - Konsumtionskrediter</c:v>
                </c:pt>
              </c:strCache>
            </c:strRef>
          </c:tx>
          <c:spPr>
            <a:ln w="38100" cap="rnd">
              <a:solidFill>
                <a:srgbClr val="FFC000"/>
              </a:solidFill>
              <a:prstDash val="solid"/>
              <a:round/>
            </a:ln>
            <a:effectLst/>
          </c:spPr>
          <c:marker>
            <c:symbol val="none"/>
          </c:marker>
          <c:cat>
            <c:numRef>
              <c:f>'25.'!$A$8:$A$35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'25.'!$D$8:$D$35</c:f>
              <c:numCache>
                <c:formatCode>#,##0</c:formatCode>
                <c:ptCount val="28"/>
                <c:pt idx="0">
                  <c:v>53.133670209789301</c:v>
                </c:pt>
                <c:pt idx="1">
                  <c:v>55.023823534436907</c:v>
                </c:pt>
                <c:pt idx="2">
                  <c:v>56.530074230383192</c:v>
                </c:pt>
                <c:pt idx="3">
                  <c:v>62.352216799928904</c:v>
                </c:pt>
                <c:pt idx="4">
                  <c:v>63.390790664568101</c:v>
                </c:pt>
                <c:pt idx="5">
                  <c:v>66.167535538702296</c:v>
                </c:pt>
                <c:pt idx="6">
                  <c:v>70.578643524081485</c:v>
                </c:pt>
                <c:pt idx="7">
                  <c:v>74.039918221325593</c:v>
                </c:pt>
                <c:pt idx="8">
                  <c:v>66.826620358237193</c:v>
                </c:pt>
                <c:pt idx="9">
                  <c:v>81.5615018280306</c:v>
                </c:pt>
                <c:pt idx="10">
                  <c:v>89.564789360846106</c:v>
                </c:pt>
                <c:pt idx="11">
                  <c:v>94.1287216753541</c:v>
                </c:pt>
                <c:pt idx="12">
                  <c:v>95.241697806514907</c:v>
                </c:pt>
                <c:pt idx="13">
                  <c:v>100.6462092972767</c:v>
                </c:pt>
                <c:pt idx="14">
                  <c:v>104.43181512235971</c:v>
                </c:pt>
                <c:pt idx="15">
                  <c:v>110.91439846063079</c:v>
                </c:pt>
                <c:pt idx="16">
                  <c:v>115.27342023493811</c:v>
                </c:pt>
                <c:pt idx="17">
                  <c:v>122.5147557135335</c:v>
                </c:pt>
                <c:pt idx="18" formatCode="0">
                  <c:v>127.22011921979052</c:v>
                </c:pt>
                <c:pt idx="19" formatCode="0">
                  <c:v>138.7962066816938</c:v>
                </c:pt>
                <c:pt idx="20" formatCode="0">
                  <c:v>133.53783652497779</c:v>
                </c:pt>
                <c:pt idx="21" formatCode="0">
                  <c:v>142.63732390509773</c:v>
                </c:pt>
                <c:pt idx="22" formatCode="0">
                  <c:v>143.19738928704126</c:v>
                </c:pt>
                <c:pt idx="23" formatCode="0">
                  <c:v>124.6556068892063</c:v>
                </c:pt>
                <c:pt idx="24" formatCode="0">
                  <c:v>137.15625300085301</c:v>
                </c:pt>
                <c:pt idx="25" formatCode="0">
                  <c:v>166.19328438656237</c:v>
                </c:pt>
                <c:pt idx="26" formatCode="0">
                  <c:v>170.81281932948761</c:v>
                </c:pt>
                <c:pt idx="27" formatCode="0">
                  <c:v>218.24666063764849</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'26.'!$B$7</c:f>
              <c:strCache>
                <c:ptCount val="1"/>
                <c:pt idx="0">
                  <c:v>Räntenettomarginal</c:v>
                </c:pt>
              </c:strCache>
            </c:strRef>
          </c:tx>
          <c:spPr>
            <a:ln w="38100" cap="sq">
              <a:solidFill>
                <a:srgbClr val="006A7D"/>
              </a:solidFill>
              <a:prstDash val="solid"/>
              <a:round/>
            </a:ln>
            <a:effectLst/>
          </c:spPr>
          <c:marker>
            <c:symbol val="none"/>
          </c:marker>
          <c:cat>
            <c:numRef>
              <c:f>'26.'!$A$8:$A$35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'26.'!$B$8:$B$35</c:f>
              <c:numCache>
                <c:formatCode>0</c:formatCode>
                <c:ptCount val="28"/>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pt idx="20">
                  <c:v>6.4146919276911101</c:v>
                </c:pt>
                <c:pt idx="21">
                  <c:v>6.3700586010622704</c:v>
                </c:pt>
                <c:pt idx="22">
                  <c:v>6.1541084516656603</c:v>
                </c:pt>
                <c:pt idx="23">
                  <c:v>5.9750079643988618</c:v>
                </c:pt>
                <c:pt idx="24">
                  <c:v>5.8265119255733797</c:v>
                </c:pt>
                <c:pt idx="25">
                  <c:v>5.6804530594981468</c:v>
                </c:pt>
                <c:pt idx="26">
                  <c:v>5.5843567646697565</c:v>
                </c:pt>
                <c:pt idx="27">
                  <c:v>4.7785401210107201</c:v>
                </c:pt>
              </c:numCache>
            </c:numRef>
          </c:val>
          <c:smooth val="0"/>
          <c:extLst>
            <c:ext xmlns:c16="http://schemas.microsoft.com/office/drawing/2014/chart" uri="{C3380CC4-5D6E-409C-BE32-E72D297353CC}">
              <c16:uniqueId val="{00000000-27C1-4AD4-8609-293EC0088602}"/>
            </c:ext>
          </c:extLst>
        </c:ser>
        <c:ser>
          <c:idx val="1"/>
          <c:order val="1"/>
          <c:tx>
            <c:strRef>
              <c:f>'26.'!$C$7</c:f>
              <c:strCache>
                <c:ptCount val="1"/>
                <c:pt idx="0">
                  <c:v>Andel problemlån</c:v>
                </c:pt>
              </c:strCache>
            </c:strRef>
          </c:tx>
          <c:spPr>
            <a:ln w="38100" cap="sq">
              <a:solidFill>
                <a:srgbClr val="F8971D"/>
              </a:solidFill>
              <a:prstDash val="solid"/>
              <a:round/>
            </a:ln>
            <a:effectLst/>
          </c:spPr>
          <c:marker>
            <c:symbol val="none"/>
          </c:marker>
          <c:cat>
            <c:numRef>
              <c:f>'26.'!$A$8:$A$35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'26.'!$C$8:$C$35</c:f>
              <c:numCache>
                <c:formatCode>0</c:formatCode>
                <c:ptCount val="28"/>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pt idx="20">
                  <c:v>13.1778265170619</c:v>
                </c:pt>
                <c:pt idx="21">
                  <c:v>12.910240794453401</c:v>
                </c:pt>
                <c:pt idx="22">
                  <c:v>12.782567371279596</c:v>
                </c:pt>
                <c:pt idx="23">
                  <c:v>11.714682714211577</c:v>
                </c:pt>
                <c:pt idx="24">
                  <c:v>12.154522669012</c:v>
                </c:pt>
                <c:pt idx="25">
                  <c:v>12.255682202345351</c:v>
                </c:pt>
                <c:pt idx="26">
                  <c:v>12.201213970154599</c:v>
                </c:pt>
                <c:pt idx="27">
                  <c:v>12.9979555636708</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4"/>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'27.'!$B$7</c:f>
              <c:strCache>
                <c:ptCount val="1"/>
                <c:pt idx="0">
                  <c:v>Provisionsnetto</c:v>
                </c:pt>
              </c:strCache>
            </c:strRef>
          </c:tx>
          <c:spPr>
            <a:ln w="38100" cap="sq">
              <a:solidFill>
                <a:srgbClr val="006A7D"/>
              </a:solidFill>
              <a:prstDash val="solid"/>
              <a:round/>
            </a:ln>
            <a:effectLst/>
          </c:spPr>
          <c:marker>
            <c:symbol val="none"/>
          </c:marker>
          <c:cat>
            <c:numRef>
              <c:f>'27.'!$A$8:$A$35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'27.'!$B$8:$B$35</c:f>
              <c:numCache>
                <c:formatCode>0</c:formatCode>
                <c:ptCount val="28"/>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177.95828128075499</c:v>
                </c:pt>
                <c:pt idx="23">
                  <c:v>201.394203838782</c:v>
                </c:pt>
                <c:pt idx="24">
                  <c:v>332.50092577822414</c:v>
                </c:pt>
                <c:pt idx="25">
                  <c:v>317.18242421306934</c:v>
                </c:pt>
                <c:pt idx="26">
                  <c:v>290.8</c:v>
                </c:pt>
                <c:pt idx="27">
                  <c:v>291.10000000000002</c:v>
                </c:pt>
              </c:numCache>
            </c:numRef>
          </c:val>
          <c:smooth val="0"/>
          <c:extLst>
            <c:ext xmlns:c16="http://schemas.microsoft.com/office/drawing/2014/chart" uri="{C3380CC4-5D6E-409C-BE32-E72D297353CC}">
              <c16:uniqueId val="{00000000-AAE0-49ED-B991-34CFA3598D98}"/>
            </c:ext>
          </c:extLst>
        </c:ser>
        <c:ser>
          <c:idx val="1"/>
          <c:order val="1"/>
          <c:tx>
            <c:strRef>
              <c:f>'27.'!$C$7</c:f>
              <c:strCache>
                <c:ptCount val="1"/>
                <c:pt idx="0">
                  <c:v>Stockholmsbörsens omsättning</c:v>
                </c:pt>
              </c:strCache>
            </c:strRef>
          </c:tx>
          <c:spPr>
            <a:ln w="38100" cap="sq">
              <a:solidFill>
                <a:srgbClr val="F8971D"/>
              </a:solidFill>
              <a:prstDash val="solid"/>
              <a:round/>
            </a:ln>
            <a:effectLst/>
          </c:spPr>
          <c:marker>
            <c:symbol val="none"/>
          </c:marker>
          <c:cat>
            <c:numRef>
              <c:f>'27.'!$A$8:$A$35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'27.'!$C$8:$C$35</c:f>
              <c:numCache>
                <c:formatCode>0</c:formatCode>
                <c:ptCount val="28"/>
                <c:pt idx="0">
                  <c:v>100</c:v>
                </c:pt>
                <c:pt idx="1">
                  <c:v>92.867290358675021</c:v>
                </c:pt>
                <c:pt idx="2">
                  <c:v>88.267640690144319</c:v>
                </c:pt>
                <c:pt idx="3">
                  <c:v>95.659515879974023</c:v>
                </c:pt>
                <c:pt idx="4">
                  <c:v>93.78271804622544</c:v>
                </c:pt>
                <c:pt idx="5">
                  <c:v>85.190169223023318</c:v>
                </c:pt>
                <c:pt idx="6">
                  <c:v>75.185536995090033</c:v>
                </c:pt>
                <c:pt idx="7">
                  <c:v>91.693402858973656</c:v>
                </c:pt>
                <c:pt idx="8">
                  <c:v>91.349017396342532</c:v>
                </c:pt>
                <c:pt idx="9">
                  <c:v>97.341830018601243</c:v>
                </c:pt>
                <c:pt idx="10">
                  <c:v>88.962807124283813</c:v>
                </c:pt>
                <c:pt idx="11">
                  <c:v>96.194452926475719</c:v>
                </c:pt>
                <c:pt idx="12">
                  <c:v>104.45063266327629</c:v>
                </c:pt>
                <c:pt idx="13">
                  <c:v>100.10385499577212</c:v>
                </c:pt>
                <c:pt idx="14">
                  <c:v>91.110457879583606</c:v>
                </c:pt>
                <c:pt idx="15">
                  <c:v>103.70490004172952</c:v>
                </c:pt>
                <c:pt idx="16">
                  <c:v>97.355567428586937</c:v>
                </c:pt>
                <c:pt idx="17">
                  <c:v>89.266410565616965</c:v>
                </c:pt>
                <c:pt idx="18">
                  <c:v>91.544053906236968</c:v>
                </c:pt>
                <c:pt idx="19">
                  <c:v>101.26074417976787</c:v>
                </c:pt>
                <c:pt idx="20">
                  <c:v>145.6658278294301</c:v>
                </c:pt>
                <c:pt idx="21">
                  <c:v>125.91659337512651</c:v>
                </c:pt>
                <c:pt idx="22">
                  <c:v>109.75891508441116</c:v>
                </c:pt>
                <c:pt idx="23">
                  <c:v>123.63399113044566</c:v>
                </c:pt>
                <c:pt idx="24">
                  <c:v>135.33958595297378</c:v>
                </c:pt>
                <c:pt idx="25">
                  <c:v>130.70756413531174</c:v>
                </c:pt>
                <c:pt idx="26">
                  <c:v>123.89429694342668</c:v>
                </c:pt>
                <c:pt idx="27">
                  <c:v>144.3585561997586</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40"/>
          <c:min val="7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3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'28.'!$B$7</c:f>
              <c:strCache>
                <c:ptCount val="1"/>
                <c:pt idx="0">
                  <c:v>Avkastning på eget kapital</c:v>
                </c:pt>
              </c:strCache>
            </c:strRef>
          </c:tx>
          <c:spPr>
            <a:ln w="38100" cap="sq">
              <a:solidFill>
                <a:srgbClr val="006A7D"/>
              </a:solidFill>
              <a:prstDash val="solid"/>
              <a:round/>
            </a:ln>
            <a:effectLst/>
          </c:spPr>
          <c:marker>
            <c:symbol val="none"/>
          </c:marker>
          <c:cat>
            <c:numRef>
              <c:f>'28.'!$A$8:$A$35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'28.'!$B$8:$B$35</c:f>
              <c:numCache>
                <c:formatCode>0</c:formatCode>
                <c:ptCount val="28"/>
                <c:pt idx="0">
                  <c:v>20.05884035388706</c:v>
                </c:pt>
                <c:pt idx="1">
                  <c:v>17.770448133290348</c:v>
                </c:pt>
                <c:pt idx="2">
                  <c:v>14.831559446051918</c:v>
                </c:pt>
                <c:pt idx="3">
                  <c:v>18.706780599860483</c:v>
                </c:pt>
                <c:pt idx="4">
                  <c:v>11.761708428096142</c:v>
                </c:pt>
                <c:pt idx="5">
                  <c:v>20.828367988366956</c:v>
                </c:pt>
                <c:pt idx="6">
                  <c:v>16.997176661987048</c:v>
                </c:pt>
                <c:pt idx="7">
                  <c:v>22.14802462270708</c:v>
                </c:pt>
                <c:pt idx="8">
                  <c:v>17.223927733772104</c:v>
                </c:pt>
                <c:pt idx="9">
                  <c:v>16.131422013125267</c:v>
                </c:pt>
                <c:pt idx="10">
                  <c:v>13.374356524063375</c:v>
                </c:pt>
                <c:pt idx="11">
                  <c:v>16.353642683808911</c:v>
                </c:pt>
                <c:pt idx="12">
                  <c:v>15.300212645488291</c:v>
                </c:pt>
                <c:pt idx="13">
                  <c:v>14.276662300574067</c:v>
                </c:pt>
                <c:pt idx="14">
                  <c:v>12.92553404009594</c:v>
                </c:pt>
                <c:pt idx="15">
                  <c:v>14.445300258363073</c:v>
                </c:pt>
                <c:pt idx="16">
                  <c:v>27.292502769741482</c:v>
                </c:pt>
                <c:pt idx="17">
                  <c:v>22.037121343334697</c:v>
                </c:pt>
                <c:pt idx="18">
                  <c:v>19.008759958743074</c:v>
                </c:pt>
                <c:pt idx="19">
                  <c:v>22.383106733818813</c:v>
                </c:pt>
                <c:pt idx="20">
                  <c:v>30.124763506162424</c:v>
                </c:pt>
                <c:pt idx="21">
                  <c:v>30.097477480612415</c:v>
                </c:pt>
                <c:pt idx="22">
                  <c:v>28.780134065536423</c:v>
                </c:pt>
                <c:pt idx="23">
                  <c:v>32.43783928193448</c:v>
                </c:pt>
                <c:pt idx="24">
                  <c:v>60.654193389831498</c:v>
                </c:pt>
                <c:pt idx="25">
                  <c:v>52.449204092690003</c:v>
                </c:pt>
                <c:pt idx="26">
                  <c:v>43.666449982635996</c:v>
                </c:pt>
                <c:pt idx="27">
                  <c:v>47.826219485266449</c:v>
                </c:pt>
              </c:numCache>
            </c:numRef>
          </c:val>
          <c:smooth val="0"/>
          <c:extLst>
            <c:ext xmlns:c16="http://schemas.microsoft.com/office/drawing/2014/chart" uri="{C3380CC4-5D6E-409C-BE32-E72D297353CC}">
              <c16:uniqueId val="{00000000-E9B8-4B0A-9AC7-7CDE4C8A9F32}"/>
            </c:ext>
          </c:extLst>
        </c:ser>
        <c:ser>
          <c:idx val="1"/>
          <c:order val="1"/>
          <c:tx>
            <c:strRef>
              <c:f>'28.'!$C$7</c:f>
              <c:strCache>
                <c:ptCount val="1"/>
                <c:pt idx="0">
                  <c:v>Avkastning på eget kapital, glidande medelvärde</c:v>
                </c:pt>
              </c:strCache>
            </c:strRef>
          </c:tx>
          <c:spPr>
            <a:ln w="38100" cap="rnd">
              <a:solidFill>
                <a:srgbClr val="006A7D"/>
              </a:solidFill>
              <a:prstDash val="dash"/>
              <a:round/>
            </a:ln>
            <a:effectLst/>
          </c:spPr>
          <c:marker>
            <c:symbol val="none"/>
          </c:marker>
          <c:cat>
            <c:numRef>
              <c:f>'28.'!$A$8:$A$35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'28.'!$C$8:$C$35</c:f>
              <c:numCache>
                <c:formatCode>0</c:formatCode>
                <c:ptCount val="28"/>
                <c:pt idx="0">
                  <c:v>15.866504801681572</c:v>
                </c:pt>
                <c:pt idx="1">
                  <c:v>16.33102852426796</c:v>
                </c:pt>
                <c:pt idx="2">
                  <c:v>16.987785850783393</c:v>
                </c:pt>
                <c:pt idx="3">
                  <c:v>17.84190713327245</c:v>
                </c:pt>
                <c:pt idx="4">
                  <c:v>15.767624151824721</c:v>
                </c:pt>
                <c:pt idx="5">
                  <c:v>16.532104115593878</c:v>
                </c:pt>
                <c:pt idx="6">
                  <c:v>17.073508419577657</c:v>
                </c:pt>
                <c:pt idx="7">
                  <c:v>17.933819425289304</c:v>
                </c:pt>
                <c:pt idx="8">
                  <c:v>19.299374251708297</c:v>
                </c:pt>
                <c:pt idx="9">
                  <c:v>18.125137757897875</c:v>
                </c:pt>
                <c:pt idx="10">
                  <c:v>17.219432723416954</c:v>
                </c:pt>
                <c:pt idx="11">
                  <c:v>15.770837238692415</c:v>
                </c:pt>
                <c:pt idx="12">
                  <c:v>15.28990846662146</c:v>
                </c:pt>
                <c:pt idx="13">
                  <c:v>14.82621853848366</c:v>
                </c:pt>
                <c:pt idx="14">
                  <c:v>14.7140129174918</c:v>
                </c:pt>
                <c:pt idx="15">
                  <c:v>14.236927311130342</c:v>
                </c:pt>
                <c:pt idx="16">
                  <c:v>17.234999842193638</c:v>
                </c:pt>
                <c:pt idx="17">
                  <c:v>19.175114602883799</c:v>
                </c:pt>
                <c:pt idx="18">
                  <c:v>20.695921082545581</c:v>
                </c:pt>
                <c:pt idx="19">
                  <c:v>22.680372701409517</c:v>
                </c:pt>
                <c:pt idx="20">
                  <c:v>23.388437885514751</c:v>
                </c:pt>
                <c:pt idx="21">
                  <c:v>25.403526919834178</c:v>
                </c:pt>
                <c:pt idx="22">
                  <c:v>27.846370446532521</c:v>
                </c:pt>
                <c:pt idx="23">
                  <c:v>30.360053583561434</c:v>
                </c:pt>
                <c:pt idx="24">
                  <c:v>37.992411054478694</c:v>
                </c:pt>
                <c:pt idx="25">
                  <c:v>43.580342707498097</c:v>
                </c:pt>
                <c:pt idx="26">
                  <c:v>47.301921686774001</c:v>
                </c:pt>
                <c:pt idx="27">
                  <c:v>51.149016737606992</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28578048179999E-2"/>
          <c:y val="5.4051356315901827E-2"/>
          <c:w val="0.94310906193078325"/>
          <c:h val="0.75353124999999999"/>
        </c:manualLayout>
      </c:layout>
      <c:lineChart>
        <c:grouping val="standard"/>
        <c:varyColors val="0"/>
        <c:ser>
          <c:idx val="4"/>
          <c:order val="0"/>
          <c:tx>
            <c:strRef>
              <c:f>'29.'!$B$7</c:f>
              <c:strCache>
                <c:ptCount val="1"/>
                <c:pt idx="0">
                  <c:v>Totalt</c:v>
                </c:pt>
              </c:strCache>
            </c:strRef>
          </c:tx>
          <c:spPr>
            <a:ln w="38100" cap="sq">
              <a:solidFill>
                <a:srgbClr val="006A7D"/>
              </a:solidFill>
              <a:prstDash val="solid"/>
              <a:round/>
            </a:ln>
            <a:effectLst/>
          </c:spPr>
          <c:marker>
            <c:symbol val="none"/>
          </c:marker>
          <c:cat>
            <c:numRef>
              <c:f>'29.'!$A$8:$A$35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'29.'!$B$8:$B$35</c:f>
              <c:numCache>
                <c:formatCode>#,##0</c:formatCode>
                <c:ptCount val="28"/>
                <c:pt idx="0">
                  <c:v>12.7822983524965</c:v>
                </c:pt>
                <c:pt idx="1">
                  <c:v>13.070809786986702</c:v>
                </c:pt>
                <c:pt idx="2">
                  <c:v>13.954315001282698</c:v>
                </c:pt>
                <c:pt idx="3">
                  <c:v>13.740082967594802</c:v>
                </c:pt>
                <c:pt idx="4">
                  <c:v>14.439876546740999</c:v>
                </c:pt>
                <c:pt idx="5">
                  <c:v>15.052530691114102</c:v>
                </c:pt>
                <c:pt idx="6">
                  <c:v>16.508626024584601</c:v>
                </c:pt>
                <c:pt idx="7">
                  <c:v>17.0311482228438</c:v>
                </c:pt>
                <c:pt idx="8">
                  <c:v>19.237991836334899</c:v>
                </c:pt>
                <c:pt idx="9">
                  <c:v>19.660131057065101</c:v>
                </c:pt>
                <c:pt idx="10">
                  <c:v>20.5325244540537</c:v>
                </c:pt>
                <c:pt idx="11">
                  <c:v>22.408259134077994</c:v>
                </c:pt>
                <c:pt idx="12">
                  <c:v>22.323713465039202</c:v>
                </c:pt>
                <c:pt idx="13">
                  <c:v>23.553787826574698</c:v>
                </c:pt>
                <c:pt idx="14">
                  <c:v>24.139703575008703</c:v>
                </c:pt>
                <c:pt idx="15">
                  <c:v>23.824317810175099</c:v>
                </c:pt>
                <c:pt idx="16">
                  <c:v>25.210920334797901</c:v>
                </c:pt>
                <c:pt idx="17">
                  <c:v>25.6007414651591</c:v>
                </c:pt>
                <c:pt idx="18">
                  <c:v>27.170952497063496</c:v>
                </c:pt>
                <c:pt idx="19">
                  <c:v>28.186372687296302</c:v>
                </c:pt>
                <c:pt idx="20">
                  <c:v>29.354960866029796</c:v>
                </c:pt>
                <c:pt idx="21">
                  <c:v>31.927156714083601</c:v>
                </c:pt>
                <c:pt idx="22">
                  <c:v>38.5147324191717</c:v>
                </c:pt>
                <c:pt idx="23">
                  <c:v>34.943540270094694</c:v>
                </c:pt>
                <c:pt idx="24">
                  <c:v>38.252221932657797</c:v>
                </c:pt>
                <c:pt idx="25">
                  <c:v>47.52113064226959</c:v>
                </c:pt>
                <c:pt idx="26" formatCode="0">
                  <c:v>49.385463488149398</c:v>
                </c:pt>
                <c:pt idx="27" formatCode="0">
                  <c:v>49.660038110279004</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'29.'!$C$7</c:f>
              <c:strCache>
                <c:ptCount val="1"/>
                <c:pt idx="0">
                  <c:v>Hushåll</c:v>
                </c:pt>
              </c:strCache>
            </c:strRef>
          </c:tx>
          <c:spPr>
            <a:ln w="38100" cap="sq">
              <a:solidFill>
                <a:srgbClr val="FFFF00"/>
              </a:solidFill>
              <a:prstDash val="solid"/>
              <a:round/>
            </a:ln>
            <a:effectLst>
              <a:outerShdw blurRad="50800" dist="50800" dir="5400000" algn="ctr" rotWithShape="0">
                <a:sysClr val="window" lastClr="FFFFFF"/>
              </a:outerShdw>
            </a:effectLst>
          </c:spPr>
          <c:marker>
            <c:symbol val="none"/>
          </c:marker>
          <c:cat>
            <c:numRef>
              <c:f>'29.'!$A$8:$A$35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'29.'!$C$8:$C$35</c:f>
              <c:numCache>
                <c:formatCode>#,##0</c:formatCode>
                <c:ptCount val="28"/>
                <c:pt idx="0">
                  <c:v>11.4645306184965</c:v>
                </c:pt>
                <c:pt idx="1">
                  <c:v>11.6075902189868</c:v>
                </c:pt>
                <c:pt idx="2">
                  <c:v>12.209211895760898</c:v>
                </c:pt>
                <c:pt idx="3">
                  <c:v>11.856978674120601</c:v>
                </c:pt>
                <c:pt idx="4">
                  <c:v>12.552418331880999</c:v>
                </c:pt>
                <c:pt idx="5">
                  <c:v>13.155168051114101</c:v>
                </c:pt>
                <c:pt idx="6">
                  <c:v>14.6664519669848</c:v>
                </c:pt>
                <c:pt idx="7">
                  <c:v>15.047437587116402</c:v>
                </c:pt>
                <c:pt idx="8">
                  <c:v>17.0414797082714</c:v>
                </c:pt>
                <c:pt idx="9">
                  <c:v>17.5824256516254</c:v>
                </c:pt>
                <c:pt idx="10">
                  <c:v>18.276786817723899</c:v>
                </c:pt>
                <c:pt idx="11">
                  <c:v>18.960255829908196</c:v>
                </c:pt>
                <c:pt idx="12">
                  <c:v>20.365523738389399</c:v>
                </c:pt>
                <c:pt idx="13">
                  <c:v>21.3808560340958</c:v>
                </c:pt>
                <c:pt idx="14">
                  <c:v>22.093705489419701</c:v>
                </c:pt>
                <c:pt idx="15">
                  <c:v>21.922581673277101</c:v>
                </c:pt>
                <c:pt idx="16">
                  <c:v>23.058413925123901</c:v>
                </c:pt>
                <c:pt idx="17">
                  <c:v>23.468920716534402</c:v>
                </c:pt>
                <c:pt idx="18" formatCode="0">
                  <c:v>24.722542717377696</c:v>
                </c:pt>
                <c:pt idx="19" formatCode="0">
                  <c:v>25.486604945661504</c:v>
                </c:pt>
                <c:pt idx="20" formatCode="0">
                  <c:v>26.779949534411795</c:v>
                </c:pt>
                <c:pt idx="21" formatCode="0">
                  <c:v>29.134474451978704</c:v>
                </c:pt>
                <c:pt idx="22" formatCode="0">
                  <c:v>34.299174007124904</c:v>
                </c:pt>
                <c:pt idx="23" formatCode="0">
                  <c:v>31.862370038104999</c:v>
                </c:pt>
                <c:pt idx="24" formatCode="0">
                  <c:v>34.672735541195898</c:v>
                </c:pt>
                <c:pt idx="25" formatCode="0">
                  <c:v>41.669469895159899</c:v>
                </c:pt>
                <c:pt idx="26" formatCode="0">
                  <c:v>43.694402933829792</c:v>
                </c:pt>
                <c:pt idx="27" formatCode="0">
                  <c:v>44.302944493450511</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'29.'!$D$7</c:f>
              <c:strCache>
                <c:ptCount val="1"/>
                <c:pt idx="0">
                  <c:v>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'29.'!$A$8:$A$35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'29.'!$D$8:$D$35</c:f>
              <c:numCache>
                <c:formatCode>#,##0</c:formatCode>
                <c:ptCount val="28"/>
                <c:pt idx="0">
                  <c:v>1.317767734</c:v>
                </c:pt>
                <c:pt idx="1">
                  <c:v>1.4632195679999001</c:v>
                </c:pt>
                <c:pt idx="2">
                  <c:v>1.7451031055217998</c:v>
                </c:pt>
                <c:pt idx="3">
                  <c:v>1.8831042934741999</c:v>
                </c:pt>
                <c:pt idx="4">
                  <c:v>1.8874582148599999</c:v>
                </c:pt>
                <c:pt idx="5">
                  <c:v>1.8973626400000001</c:v>
                </c:pt>
                <c:pt idx="6">
                  <c:v>1.8421740575997996</c:v>
                </c:pt>
                <c:pt idx="7">
                  <c:v>1.9837106357274001</c:v>
                </c:pt>
                <c:pt idx="8">
                  <c:v>2.1965121280635</c:v>
                </c:pt>
                <c:pt idx="9">
                  <c:v>2.0777054054396999</c:v>
                </c:pt>
                <c:pt idx="10">
                  <c:v>2.2557376363298003</c:v>
                </c:pt>
                <c:pt idx="11">
                  <c:v>3.4480033041697999</c:v>
                </c:pt>
                <c:pt idx="12">
                  <c:v>1.9581897266498001</c:v>
                </c:pt>
                <c:pt idx="13">
                  <c:v>2.1729317924789</c:v>
                </c:pt>
                <c:pt idx="14">
                  <c:v>2.0459980855890003</c:v>
                </c:pt>
                <c:pt idx="15">
                  <c:v>1.9017361368979997</c:v>
                </c:pt>
                <c:pt idx="16">
                  <c:v>2.1525064096739999</c:v>
                </c:pt>
                <c:pt idx="17">
                  <c:v>2.1318207486247003</c:v>
                </c:pt>
                <c:pt idx="18" formatCode="0">
                  <c:v>2.4484097796857998</c:v>
                </c:pt>
                <c:pt idx="19" formatCode="0">
                  <c:v>2.6997677416347998</c:v>
                </c:pt>
                <c:pt idx="20" formatCode="0">
                  <c:v>2.5750113316180001</c:v>
                </c:pt>
                <c:pt idx="21" formatCode="0">
                  <c:v>2.7926822621049006</c:v>
                </c:pt>
                <c:pt idx="22" formatCode="0">
                  <c:v>4.2155584120467999</c:v>
                </c:pt>
                <c:pt idx="23" formatCode="0">
                  <c:v>3.0811702319897005</c:v>
                </c:pt>
                <c:pt idx="24" formatCode="0">
                  <c:v>3.5794863914619004</c:v>
                </c:pt>
                <c:pt idx="25" formatCode="0">
                  <c:v>5.8516607471096993</c:v>
                </c:pt>
                <c:pt idx="26" formatCode="0">
                  <c:v>5.6910605543196002</c:v>
                </c:pt>
                <c:pt idx="27" formatCode="0">
                  <c:v>5.3570936168284993</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000000"/>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006A7D"/>
              </a:solidFill>
              <a:prstDash val="solid"/>
              <a:round/>
            </a:ln>
            <a:effectLst/>
          </c:spPr>
          <c:marker>
            <c:symbol val="none"/>
          </c:marker>
          <c:cat>
            <c:numRef>
              <c:f>'3.'!$A$8:$A$35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'3.'!$B$8:$B$35</c:f>
              <c:numCache>
                <c:formatCode>#,##0</c:formatCode>
                <c:ptCount val="28"/>
                <c:pt idx="0">
                  <c:v>5413.2988778845847</c:v>
                </c:pt>
                <c:pt idx="1">
                  <c:v>5487.3797495969957</c:v>
                </c:pt>
                <c:pt idx="2">
                  <c:v>5559.8210693147703</c:v>
                </c:pt>
                <c:pt idx="3">
                  <c:v>5636.8241916009674</c:v>
                </c:pt>
                <c:pt idx="4">
                  <c:v>5717.4557952258046</c:v>
                </c:pt>
                <c:pt idx="5">
                  <c:v>5893.9504462769146</c:v>
                </c:pt>
                <c:pt idx="6">
                  <c:v>6018.1046328649172</c:v>
                </c:pt>
                <c:pt idx="7">
                  <c:v>6057.7726856911058</c:v>
                </c:pt>
                <c:pt idx="8">
                  <c:v>6133.4086243145857</c:v>
                </c:pt>
                <c:pt idx="9">
                  <c:v>6230.7433407106209</c:v>
                </c:pt>
                <c:pt idx="10">
                  <c:v>6313.3006673476493</c:v>
                </c:pt>
                <c:pt idx="11">
                  <c:v>6386.3347097944406</c:v>
                </c:pt>
                <c:pt idx="12">
                  <c:v>6582.8082408939563</c:v>
                </c:pt>
                <c:pt idx="13">
                  <c:v>6787.7403040096879</c:v>
                </c:pt>
                <c:pt idx="14">
                  <c:v>6849.0173034611116</c:v>
                </c:pt>
                <c:pt idx="15">
                  <c:v>6892.4740514439045</c:v>
                </c:pt>
                <c:pt idx="16">
                  <c:v>7059.258999582672</c:v>
                </c:pt>
                <c:pt idx="17">
                  <c:v>7199.8597393016926</c:v>
                </c:pt>
                <c:pt idx="18">
                  <c:v>7264.9800160733785</c:v>
                </c:pt>
                <c:pt idx="19">
                  <c:v>7270.4576690350341</c:v>
                </c:pt>
                <c:pt idx="20">
                  <c:v>7425.82260378109</c:v>
                </c:pt>
                <c:pt idx="21">
                  <c:v>7401.0735883722891</c:v>
                </c:pt>
                <c:pt idx="22">
                  <c:v>7425.3219503141218</c:v>
                </c:pt>
                <c:pt idx="23">
                  <c:v>7396.6601603703293</c:v>
                </c:pt>
                <c:pt idx="24">
                  <c:v>7537.8456632023326</c:v>
                </c:pt>
                <c:pt idx="25">
                  <c:v>7610.4752321474534</c:v>
                </c:pt>
                <c:pt idx="26">
                  <c:v>7678.950826557375</c:v>
                </c:pt>
                <c:pt idx="27">
                  <c:v>7645.6717203097951</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F8971D"/>
              </a:solidFill>
              <a:prstDash val="solid"/>
              <a:round/>
            </a:ln>
            <a:effectLst/>
          </c:spPr>
          <c:marker>
            <c:symbol val="none"/>
          </c:marker>
          <c:cat>
            <c:numRef>
              <c:f>'3.'!$A$8:$A$35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'3.'!$C$8:$C$35</c:f>
              <c:numCache>
                <c:formatCode>#,##0</c:formatCode>
                <c:ptCount val="28"/>
                <c:pt idx="0">
                  <c:v>2353.8647745133439</c:v>
                </c:pt>
                <c:pt idx="1">
                  <c:v>2415.411855565078</c:v>
                </c:pt>
                <c:pt idx="2">
                  <c:v>2479.9449739702013</c:v>
                </c:pt>
                <c:pt idx="3">
                  <c:v>2529.4694914167499</c:v>
                </c:pt>
                <c:pt idx="4">
                  <c:v>2568.8742238969776</c:v>
                </c:pt>
                <c:pt idx="5">
                  <c:v>2641.4015145258008</c:v>
                </c:pt>
                <c:pt idx="6">
                  <c:v>2693.5919060029337</c:v>
                </c:pt>
                <c:pt idx="7">
                  <c:v>2736.7278962765913</c:v>
                </c:pt>
                <c:pt idx="8">
                  <c:v>2743.1273575439786</c:v>
                </c:pt>
                <c:pt idx="9">
                  <c:v>2798.2611726320047</c:v>
                </c:pt>
                <c:pt idx="10">
                  <c:v>2851.0623180519842</c:v>
                </c:pt>
                <c:pt idx="11">
                  <c:v>2948.8491916233702</c:v>
                </c:pt>
                <c:pt idx="12">
                  <c:v>3018.2608813557713</c:v>
                </c:pt>
                <c:pt idx="13">
                  <c:v>3071.2380287818478</c:v>
                </c:pt>
                <c:pt idx="14">
                  <c:v>3106.9768422360439</c:v>
                </c:pt>
                <c:pt idx="15">
                  <c:v>3148.5199714921769</c:v>
                </c:pt>
                <c:pt idx="16">
                  <c:v>3190.6427917873257</c:v>
                </c:pt>
                <c:pt idx="17">
                  <c:v>3239.4126522909069</c:v>
                </c:pt>
                <c:pt idx="18">
                  <c:v>3284.7259859191349</c:v>
                </c:pt>
                <c:pt idx="19">
                  <c:v>3334.5541349899345</c:v>
                </c:pt>
                <c:pt idx="20">
                  <c:v>3381.662453295924</c:v>
                </c:pt>
                <c:pt idx="21">
                  <c:v>3404.3560276184121</c:v>
                </c:pt>
                <c:pt idx="22">
                  <c:v>3446.6206479609382</c:v>
                </c:pt>
                <c:pt idx="23">
                  <c:v>3485.480420159618</c:v>
                </c:pt>
                <c:pt idx="24">
                  <c:v>3548.1185893208594</c:v>
                </c:pt>
                <c:pt idx="25">
                  <c:v>3603.2212452416884</c:v>
                </c:pt>
                <c:pt idx="26">
                  <c:v>3665</c:v>
                </c:pt>
                <c:pt idx="27">
                  <c:v>3633</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6E2B62"/>
              </a:solidFill>
              <a:prstDash val="solid"/>
              <a:round/>
            </a:ln>
            <a:effectLst/>
          </c:spPr>
          <c:marker>
            <c:symbol val="none"/>
          </c:marker>
          <c:cat>
            <c:numRef>
              <c:f>'3.'!$A$8:$A$35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'3.'!$D$8:$D$35</c:f>
              <c:numCache>
                <c:formatCode>#,##0</c:formatCode>
                <c:ptCount val="28"/>
                <c:pt idx="0">
                  <c:v>2495.700592425706</c:v>
                </c:pt>
                <c:pt idx="1">
                  <c:v>2505.1360681357087</c:v>
                </c:pt>
                <c:pt idx="2">
                  <c:v>2495.3339538911919</c:v>
                </c:pt>
                <c:pt idx="3">
                  <c:v>2516.4621426640938</c:v>
                </c:pt>
                <c:pt idx="4">
                  <c:v>2553.3028225043704</c:v>
                </c:pt>
                <c:pt idx="5">
                  <c:v>2647.4639184931666</c:v>
                </c:pt>
                <c:pt idx="6">
                  <c:v>2708.7551419776164</c:v>
                </c:pt>
                <c:pt idx="7">
                  <c:v>2700.8744053006321</c:v>
                </c:pt>
                <c:pt idx="8">
                  <c:v>2736.0026545160699</c:v>
                </c:pt>
                <c:pt idx="9">
                  <c:v>2751.6919833498782</c:v>
                </c:pt>
                <c:pt idx="10">
                  <c:v>2767.2782331811591</c:v>
                </c:pt>
                <c:pt idx="11">
                  <c:v>2762.0416099165409</c:v>
                </c:pt>
                <c:pt idx="12">
                  <c:v>2877.3781664756671</c:v>
                </c:pt>
                <c:pt idx="13">
                  <c:v>3011.0931001102172</c:v>
                </c:pt>
                <c:pt idx="14">
                  <c:v>3029.5528314721232</c:v>
                </c:pt>
                <c:pt idx="15">
                  <c:v>3024.7151344643326</c:v>
                </c:pt>
                <c:pt idx="16">
                  <c:v>3132.6652164317725</c:v>
                </c:pt>
                <c:pt idx="17">
                  <c:v>3207.5847789839891</c:v>
                </c:pt>
                <c:pt idx="18">
                  <c:v>3219.4461095958031</c:v>
                </c:pt>
                <c:pt idx="19">
                  <c:v>3170.1041180534294</c:v>
                </c:pt>
                <c:pt idx="20">
                  <c:v>3282.8293574419813</c:v>
                </c:pt>
                <c:pt idx="21">
                  <c:v>3214.2574237868334</c:v>
                </c:pt>
                <c:pt idx="22">
                  <c:v>3185.7760818420393</c:v>
                </c:pt>
                <c:pt idx="23">
                  <c:v>3119.0044491779199</c:v>
                </c:pt>
                <c:pt idx="24">
                  <c:v>3183.7338066239181</c:v>
                </c:pt>
                <c:pt idx="25">
                  <c:v>3181.8036596712227</c:v>
                </c:pt>
                <c:pt idx="26">
                  <c:v>3175</c:v>
                </c:pt>
                <c:pt idx="27">
                  <c:v>3127</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Konsumtionskrediter</c:v>
                </c:pt>
              </c:strCache>
            </c:strRef>
          </c:tx>
          <c:spPr>
            <a:ln w="38100" cap="sq">
              <a:solidFill>
                <a:srgbClr val="F7EA48"/>
              </a:solidFill>
              <a:prstDash val="solid"/>
              <a:round/>
            </a:ln>
            <a:effectLst/>
          </c:spPr>
          <c:marker>
            <c:symbol val="none"/>
          </c:marker>
          <c:cat>
            <c:numRef>
              <c:f>'3.'!$A$8:$A$35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'3.'!$E$8:$E$35</c:f>
              <c:numCache>
                <c:formatCode>#,##0</c:formatCode>
                <c:ptCount val="28"/>
                <c:pt idx="0">
                  <c:v>192.22612257369809</c:v>
                </c:pt>
                <c:pt idx="1">
                  <c:v>198.10582825659361</c:v>
                </c:pt>
                <c:pt idx="2">
                  <c:v>198.98505903217116</c:v>
                </c:pt>
                <c:pt idx="3">
                  <c:v>199.2014481358155</c:v>
                </c:pt>
                <c:pt idx="4">
                  <c:v>200.05860479794651</c:v>
                </c:pt>
                <c:pt idx="5">
                  <c:v>207.20192857913474</c:v>
                </c:pt>
                <c:pt idx="6">
                  <c:v>212.61138811799299</c:v>
                </c:pt>
                <c:pt idx="7">
                  <c:v>213.84347781615858</c:v>
                </c:pt>
                <c:pt idx="8">
                  <c:v>208.00019752323169</c:v>
                </c:pt>
                <c:pt idx="9">
                  <c:v>229.846875261978</c:v>
                </c:pt>
                <c:pt idx="10">
                  <c:v>238.611102051828</c:v>
                </c:pt>
                <c:pt idx="11">
                  <c:v>255.1260316404248</c:v>
                </c:pt>
                <c:pt idx="12">
                  <c:v>262.71894593376589</c:v>
                </c:pt>
                <c:pt idx="13">
                  <c:v>275.37549575832219</c:v>
                </c:pt>
                <c:pt idx="14">
                  <c:v>281.78863615110561</c:v>
                </c:pt>
                <c:pt idx="15">
                  <c:v>286.10187882618897</c:v>
                </c:pt>
                <c:pt idx="16">
                  <c:v>295.60776525385512</c:v>
                </c:pt>
                <c:pt idx="17">
                  <c:v>311.61145359816828</c:v>
                </c:pt>
                <c:pt idx="18">
                  <c:v>316.98159515113196</c:v>
                </c:pt>
                <c:pt idx="19">
                  <c:v>330.00237143360107</c:v>
                </c:pt>
                <c:pt idx="20">
                  <c:v>322.33115405612352</c:v>
                </c:pt>
                <c:pt idx="21">
                  <c:v>339.99915942986735</c:v>
                </c:pt>
                <c:pt idx="22">
                  <c:v>342.95955051747433</c:v>
                </c:pt>
                <c:pt idx="23">
                  <c:v>314.44554142594615</c:v>
                </c:pt>
                <c:pt idx="24">
                  <c:v>320.50025018436355</c:v>
                </c:pt>
                <c:pt idx="25">
                  <c:v>350.23684082434528</c:v>
                </c:pt>
                <c:pt idx="26">
                  <c:v>357</c:v>
                </c:pt>
                <c:pt idx="27">
                  <c:v>400</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'30.'!$B$7</c:f>
              <c:strCache>
                <c:ptCount val="1"/>
                <c:pt idx="0">
                  <c:v>Avkastning på eget kapital</c:v>
                </c:pt>
              </c:strCache>
            </c:strRef>
          </c:tx>
          <c:spPr>
            <a:ln w="38100" cap="sq">
              <a:solidFill>
                <a:srgbClr val="006A7D"/>
              </a:solidFill>
              <a:prstDash val="solid"/>
              <a:round/>
            </a:ln>
            <a:effectLst/>
          </c:spPr>
          <c:marker>
            <c:symbol val="none"/>
          </c:marker>
          <c:cat>
            <c:numRef>
              <c:f>'30.'!$A$8:$A$35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'30.'!$B$8:$B$35</c:f>
              <c:numCache>
                <c:formatCode>0</c:formatCode>
                <c:ptCount val="28"/>
                <c:pt idx="0">
                  <c:v>28.4100846608282</c:v>
                </c:pt>
                <c:pt idx="1">
                  <c:v>22.086226505319058</c:v>
                </c:pt>
                <c:pt idx="2">
                  <c:v>19.713169780818966</c:v>
                </c:pt>
                <c:pt idx="3">
                  <c:v>6.6889777218406845</c:v>
                </c:pt>
                <c:pt idx="4">
                  <c:v>31.563747958026578</c:v>
                </c:pt>
                <c:pt idx="5">
                  <c:v>15.927277216124173</c:v>
                </c:pt>
                <c:pt idx="6">
                  <c:v>15.727859125795462</c:v>
                </c:pt>
                <c:pt idx="7">
                  <c:v>2.6035984267735057</c:v>
                </c:pt>
                <c:pt idx="8">
                  <c:v>35.330503664434602</c:v>
                </c:pt>
                <c:pt idx="9">
                  <c:v>17.889572357111145</c:v>
                </c:pt>
                <c:pt idx="10">
                  <c:v>17.23610424514823</c:v>
                </c:pt>
                <c:pt idx="11">
                  <c:v>10.634433479148818</c:v>
                </c:pt>
                <c:pt idx="12">
                  <c:v>31.546566672965387</c:v>
                </c:pt>
                <c:pt idx="13">
                  <c:v>16.162592346129269</c:v>
                </c:pt>
                <c:pt idx="14">
                  <c:v>15.292662836915202</c:v>
                </c:pt>
                <c:pt idx="15">
                  <c:v>4.8139137734055257</c:v>
                </c:pt>
                <c:pt idx="16">
                  <c:v>24.387848478227841</c:v>
                </c:pt>
                <c:pt idx="17">
                  <c:v>9.8763202864184212</c:v>
                </c:pt>
                <c:pt idx="18">
                  <c:v>12.722056218710708</c:v>
                </c:pt>
                <c:pt idx="19">
                  <c:v>3.4381924280390059</c:v>
                </c:pt>
                <c:pt idx="20">
                  <c:v>22.913583299950378</c:v>
                </c:pt>
                <c:pt idx="21">
                  <c:v>15.817080158080687</c:v>
                </c:pt>
                <c:pt idx="22">
                  <c:v>14.644713109618609</c:v>
                </c:pt>
                <c:pt idx="23">
                  <c:v>2.7739418214297467</c:v>
                </c:pt>
                <c:pt idx="24">
                  <c:v>21.837650980390599</c:v>
                </c:pt>
                <c:pt idx="25">
                  <c:v>17.100123105790932</c:v>
                </c:pt>
                <c:pt idx="26">
                  <c:v>17.556985560512178</c:v>
                </c:pt>
                <c:pt idx="27">
                  <c:v>10.038844037420144</c:v>
                </c:pt>
              </c:numCache>
            </c:numRef>
          </c:val>
          <c:smooth val="0"/>
          <c:extLst>
            <c:ext xmlns:c16="http://schemas.microsoft.com/office/drawing/2014/chart" uri="{C3380CC4-5D6E-409C-BE32-E72D297353CC}">
              <c16:uniqueId val="{00000000-04A7-4F16-82E8-181B094422E5}"/>
            </c:ext>
          </c:extLst>
        </c:ser>
        <c:ser>
          <c:idx val="1"/>
          <c:order val="1"/>
          <c:tx>
            <c:strRef>
              <c:f>'30.'!$C$7</c:f>
              <c:strCache>
                <c:ptCount val="1"/>
                <c:pt idx="0">
                  <c:v>Avkastning på eget kapital, glidande medelvärde</c:v>
                </c:pt>
              </c:strCache>
            </c:strRef>
          </c:tx>
          <c:spPr>
            <a:ln w="38100" cap="rnd">
              <a:solidFill>
                <a:srgbClr val="006A7D"/>
              </a:solidFill>
              <a:prstDash val="dash"/>
              <a:round/>
            </a:ln>
            <a:effectLst/>
          </c:spPr>
          <c:marker>
            <c:symbol val="none"/>
          </c:marker>
          <c:cat>
            <c:numRef>
              <c:f>'30.'!$A$8:$A$35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'30.'!$C$8:$C$35</c:f>
              <c:numCache>
                <c:formatCode>0</c:formatCode>
                <c:ptCount val="28"/>
                <c:pt idx="0">
                  <c:v>22.126086040062226</c:v>
                </c:pt>
                <c:pt idx="1">
                  <c:v>21.931132239275144</c:v>
                </c:pt>
                <c:pt idx="2">
                  <c:v>22.623046756935207</c:v>
                </c:pt>
                <c:pt idx="3">
                  <c:v>18.398645020669409</c:v>
                </c:pt>
                <c:pt idx="4">
                  <c:v>20.013030491501322</c:v>
                </c:pt>
                <c:pt idx="5">
                  <c:v>18.473293169202599</c:v>
                </c:pt>
                <c:pt idx="6">
                  <c:v>17.476965505446724</c:v>
                </c:pt>
                <c:pt idx="7">
                  <c:v>16.455620681679928</c:v>
                </c:pt>
                <c:pt idx="8">
                  <c:v>17.397309608281937</c:v>
                </c:pt>
                <c:pt idx="9">
                  <c:v>17.887883393528682</c:v>
                </c:pt>
                <c:pt idx="10">
                  <c:v>18.26494467336687</c:v>
                </c:pt>
                <c:pt idx="11">
                  <c:v>20.272653436460701</c:v>
                </c:pt>
                <c:pt idx="12">
                  <c:v>19.326669188593396</c:v>
                </c:pt>
                <c:pt idx="13">
                  <c:v>18.894924185847923</c:v>
                </c:pt>
                <c:pt idx="14">
                  <c:v>18.40906383378967</c:v>
                </c:pt>
                <c:pt idx="15">
                  <c:v>16.953933907353846</c:v>
                </c:pt>
                <c:pt idx="16">
                  <c:v>15.16425435866946</c:v>
                </c:pt>
                <c:pt idx="17">
                  <c:v>13.592686343741747</c:v>
                </c:pt>
                <c:pt idx="18">
                  <c:v>12.950034689190627</c:v>
                </c:pt>
                <c:pt idx="19">
                  <c:v>12.606104352848996</c:v>
                </c:pt>
                <c:pt idx="20">
                  <c:v>12.237538058279629</c:v>
                </c:pt>
                <c:pt idx="21">
                  <c:v>13.722728026195197</c:v>
                </c:pt>
                <c:pt idx="22">
                  <c:v>14.203392248922169</c:v>
                </c:pt>
                <c:pt idx="23">
                  <c:v>14.037329597269856</c:v>
                </c:pt>
                <c:pt idx="24">
                  <c:v>13.764235773099401</c:v>
                </c:pt>
                <c:pt idx="25">
                  <c:v>14.084996510027</c:v>
                </c:pt>
                <c:pt idx="26">
                  <c:v>14.816108879196827</c:v>
                </c:pt>
                <c:pt idx="27">
                  <c:v>16.633400921028478</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'31.'!$B$7</c:f>
              <c:strCache>
                <c:ptCount val="1"/>
                <c:pt idx="0">
                  <c:v>Totalt</c:v>
                </c:pt>
              </c:strCache>
            </c:strRef>
          </c:tx>
          <c:spPr>
            <a:ln w="38100" cap="sq">
              <a:solidFill>
                <a:srgbClr val="006A7D"/>
              </a:solidFill>
              <a:prstDash val="solid"/>
              <a:round/>
            </a:ln>
            <a:effectLst/>
          </c:spPr>
          <c:marker>
            <c:symbol val="none"/>
          </c:marker>
          <c:cat>
            <c:numRef>
              <c:f>'31.'!$A$8:$A$35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'31.'!$B$8:$B$35</c:f>
              <c:numCache>
                <c:formatCode>0</c:formatCode>
                <c:ptCount val="28"/>
                <c:pt idx="0">
                  <c:v>23.160014695091597</c:v>
                </c:pt>
                <c:pt idx="1">
                  <c:v>23.544834742993402</c:v>
                </c:pt>
                <c:pt idx="2">
                  <c:v>23.180971676965697</c:v>
                </c:pt>
                <c:pt idx="3">
                  <c:v>24.7450879090906</c:v>
                </c:pt>
                <c:pt idx="4">
                  <c:v>24.828425851165701</c:v>
                </c:pt>
                <c:pt idx="5">
                  <c:v>26.109814071442496</c:v>
                </c:pt>
                <c:pt idx="6">
                  <c:v>26.245115965650601</c:v>
                </c:pt>
                <c:pt idx="7">
                  <c:v>27.260006504505402</c:v>
                </c:pt>
                <c:pt idx="8">
                  <c:v>27.712792703548402</c:v>
                </c:pt>
                <c:pt idx="9">
                  <c:v>28.103386094733999</c:v>
                </c:pt>
                <c:pt idx="10">
                  <c:v>28.083533531015998</c:v>
                </c:pt>
                <c:pt idx="11">
                  <c:v>29.744675715888</c:v>
                </c:pt>
                <c:pt idx="12">
                  <c:v>30.157410705173401</c:v>
                </c:pt>
                <c:pt idx="13">
                  <c:v>30.627826576998199</c:v>
                </c:pt>
                <c:pt idx="14">
                  <c:v>30.929525746338804</c:v>
                </c:pt>
                <c:pt idx="15">
                  <c:v>31.502980610909201</c:v>
                </c:pt>
                <c:pt idx="16">
                  <c:v>31.482340284914599</c:v>
                </c:pt>
                <c:pt idx="17">
                  <c:v>31.738408881046997</c:v>
                </c:pt>
                <c:pt idx="18">
                  <c:v>31.670096824943602</c:v>
                </c:pt>
                <c:pt idx="19">
                  <c:v>31.948480960178902</c:v>
                </c:pt>
                <c:pt idx="20">
                  <c:v>31.263921530983602</c:v>
                </c:pt>
                <c:pt idx="21">
                  <c:v>31.149526997597398</c:v>
                </c:pt>
                <c:pt idx="22">
                  <c:v>31.1092807511986</c:v>
                </c:pt>
                <c:pt idx="23">
                  <c:v>30.748802325239801</c:v>
                </c:pt>
                <c:pt idx="24">
                  <c:v>30.598751002529202</c:v>
                </c:pt>
                <c:pt idx="25">
                  <c:v>31.805559698425405</c:v>
                </c:pt>
                <c:pt idx="26">
                  <c:v>31.828260615581002</c:v>
                </c:pt>
                <c:pt idx="27">
                  <c:v>33.472605023123904</c:v>
                </c:pt>
              </c:numCache>
            </c:numRef>
          </c:val>
          <c:smooth val="0"/>
          <c:extLst>
            <c:ext xmlns:c16="http://schemas.microsoft.com/office/drawing/2014/chart" uri="{C3380CC4-5D6E-409C-BE32-E72D297353CC}">
              <c16:uniqueId val="{00000000-2FCF-49B4-9BA1-7360EF7C9535}"/>
            </c:ext>
          </c:extLst>
        </c:ser>
        <c:ser>
          <c:idx val="1"/>
          <c:order val="1"/>
          <c:tx>
            <c:strRef>
              <c:f>'31.'!$C$7</c:f>
              <c:strCache>
                <c:ptCount val="1"/>
                <c:pt idx="0">
                  <c:v>Företag</c:v>
                </c:pt>
              </c:strCache>
            </c:strRef>
          </c:tx>
          <c:spPr>
            <a:ln w="38100" cap="sq">
              <a:solidFill>
                <a:srgbClr val="6E2B62"/>
              </a:solidFill>
              <a:prstDash val="solid"/>
              <a:round/>
            </a:ln>
            <a:effectLst/>
          </c:spPr>
          <c:marker>
            <c:symbol val="none"/>
          </c:marker>
          <c:cat>
            <c:numRef>
              <c:f>'31.'!$A$8:$A$35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'31.'!$C$8:$C$35</c:f>
              <c:numCache>
                <c:formatCode>0</c:formatCode>
                <c:ptCount val="28"/>
                <c:pt idx="0">
                  <c:v>9.6205383021771009</c:v>
                </c:pt>
                <c:pt idx="1">
                  <c:v>9.6360108147401995</c:v>
                </c:pt>
                <c:pt idx="2">
                  <c:v>9.2645479670996007</c:v>
                </c:pt>
                <c:pt idx="3">
                  <c:v>9.7900354110885015</c:v>
                </c:pt>
                <c:pt idx="4">
                  <c:v>9.7293777813570994</c:v>
                </c:pt>
                <c:pt idx="5">
                  <c:v>10.267621862824699</c:v>
                </c:pt>
                <c:pt idx="6">
                  <c:v>10.1453489806607</c:v>
                </c:pt>
                <c:pt idx="7">
                  <c:v>10.463233473282699</c:v>
                </c:pt>
                <c:pt idx="8">
                  <c:v>10.5732854710065</c:v>
                </c:pt>
                <c:pt idx="9">
                  <c:v>10.500265451420399</c:v>
                </c:pt>
                <c:pt idx="10">
                  <c:v>10.333446736662102</c:v>
                </c:pt>
                <c:pt idx="11">
                  <c:v>11.817104182683201</c:v>
                </c:pt>
                <c:pt idx="12">
                  <c:v>12.845628774371301</c:v>
                </c:pt>
                <c:pt idx="13">
                  <c:v>12.928792847464297</c:v>
                </c:pt>
                <c:pt idx="14">
                  <c:v>12.931010972129002</c:v>
                </c:pt>
                <c:pt idx="15">
                  <c:v>13.150282793310399</c:v>
                </c:pt>
                <c:pt idx="16">
                  <c:v>13.2956057325882</c:v>
                </c:pt>
                <c:pt idx="17">
                  <c:v>13.725275006129301</c:v>
                </c:pt>
                <c:pt idx="18">
                  <c:v>13.823072063480298</c:v>
                </c:pt>
                <c:pt idx="19">
                  <c:v>14.234829028779801</c:v>
                </c:pt>
                <c:pt idx="20">
                  <c:v>13.714648604795601</c:v>
                </c:pt>
                <c:pt idx="21">
                  <c:v>13.6102811156108</c:v>
                </c:pt>
                <c:pt idx="22">
                  <c:v>13.505214434909101</c:v>
                </c:pt>
                <c:pt idx="23">
                  <c:v>13.469203684299599</c:v>
                </c:pt>
                <c:pt idx="24">
                  <c:v>13.542246506081002</c:v>
                </c:pt>
                <c:pt idx="25">
                  <c:v>14.442841237307201</c:v>
                </c:pt>
                <c:pt idx="26">
                  <c:v>14.5721298906182</c:v>
                </c:pt>
                <c:pt idx="27">
                  <c:v>16.153874239254399</c:v>
                </c:pt>
              </c:numCache>
            </c:numRef>
          </c:val>
          <c:smooth val="0"/>
          <c:extLst>
            <c:ext xmlns:c16="http://schemas.microsoft.com/office/drawing/2014/chart" uri="{C3380CC4-5D6E-409C-BE32-E72D297353CC}">
              <c16:uniqueId val="{00000001-2FCF-49B4-9BA1-7360EF7C9535}"/>
            </c:ext>
          </c:extLst>
        </c:ser>
        <c:ser>
          <c:idx val="2"/>
          <c:order val="2"/>
          <c:tx>
            <c:strRef>
              <c:f>'31.'!$D$7</c:f>
              <c:strCache>
                <c:ptCount val="1"/>
                <c:pt idx="0">
                  <c:v>Hushåll - Konsumtionskrediter</c:v>
                </c:pt>
              </c:strCache>
            </c:strRef>
          </c:tx>
          <c:spPr>
            <a:ln w="38100" cap="rnd">
              <a:solidFill>
                <a:srgbClr val="F7EA48"/>
              </a:solidFill>
              <a:prstDash val="solid"/>
              <a:round/>
            </a:ln>
            <a:effectLst/>
          </c:spPr>
          <c:marker>
            <c:symbol val="none"/>
          </c:marker>
          <c:cat>
            <c:numRef>
              <c:f>'31.'!$A$8:$A$35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'31.'!$D$8:$D$35</c:f>
              <c:numCache>
                <c:formatCode>0</c:formatCode>
                <c:ptCount val="28"/>
                <c:pt idx="0">
                  <c:v>2.4505616317339998</c:v>
                </c:pt>
                <c:pt idx="1">
                  <c:v>2.5669235166647004</c:v>
                </c:pt>
                <c:pt idx="2">
                  <c:v>2.3695448190345996</c:v>
                </c:pt>
                <c:pt idx="3">
                  <c:v>2.4294491070019997</c:v>
                </c:pt>
                <c:pt idx="4">
                  <c:v>2.2329189498086</c:v>
                </c:pt>
                <c:pt idx="5">
                  <c:v>2.4209976286177</c:v>
                </c:pt>
                <c:pt idx="6">
                  <c:v>2.3595879789060001</c:v>
                </c:pt>
                <c:pt idx="7">
                  <c:v>2.4302116255027002</c:v>
                </c:pt>
                <c:pt idx="8">
                  <c:v>2.3992453485723</c:v>
                </c:pt>
                <c:pt idx="9">
                  <c:v>2.4846063039235</c:v>
                </c:pt>
                <c:pt idx="10">
                  <c:v>2.4723651879478998</c:v>
                </c:pt>
                <c:pt idx="11">
                  <c:v>2.4942052203923</c:v>
                </c:pt>
                <c:pt idx="12">
                  <c:v>2.5013458103719</c:v>
                </c:pt>
                <c:pt idx="13">
                  <c:v>2.5779985716039002</c:v>
                </c:pt>
                <c:pt idx="14">
                  <c:v>2.5916141553298</c:v>
                </c:pt>
                <c:pt idx="15">
                  <c:v>2.5909579576490001</c:v>
                </c:pt>
                <c:pt idx="16">
                  <c:v>2.4603778965563001</c:v>
                </c:pt>
                <c:pt idx="17">
                  <c:v>2.5963158696074999</c:v>
                </c:pt>
                <c:pt idx="18">
                  <c:v>2.5368020635331998</c:v>
                </c:pt>
                <c:pt idx="19">
                  <c:v>2.6114231997593</c:v>
                </c:pt>
                <c:pt idx="20">
                  <c:v>2.515155787821</c:v>
                </c:pt>
                <c:pt idx="21">
                  <c:v>2.5017732985042005</c:v>
                </c:pt>
                <c:pt idx="22">
                  <c:v>2.5019239329393002</c:v>
                </c:pt>
                <c:pt idx="23">
                  <c:v>2.2593213051098999</c:v>
                </c:pt>
                <c:pt idx="24">
                  <c:v>2.3183013431679003</c:v>
                </c:pt>
                <c:pt idx="25">
                  <c:v>2.4390957223383998</c:v>
                </c:pt>
                <c:pt idx="26">
                  <c:v>2.4356260201925002</c:v>
                </c:pt>
                <c:pt idx="27">
                  <c:v>2.4622633967796999</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'32.'!$B$7</c:f>
              <c:strCache>
                <c:ptCount val="1"/>
                <c:pt idx="0">
                  <c:v>Räntenettomarginal</c:v>
                </c:pt>
              </c:strCache>
            </c:strRef>
          </c:tx>
          <c:spPr>
            <a:ln w="38100" cap="sq">
              <a:solidFill>
                <a:srgbClr val="006A7D"/>
              </a:solidFill>
              <a:prstDash val="solid"/>
              <a:round/>
            </a:ln>
            <a:effectLst/>
          </c:spPr>
          <c:marker>
            <c:symbol val="none"/>
          </c:marker>
          <c:cat>
            <c:numRef>
              <c:f>'32.'!$A$8:$A$35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'32.'!$B$8:$B$35</c:f>
              <c:numCache>
                <c:formatCode>0.00</c:formatCode>
                <c:ptCount val="28"/>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pt idx="20">
                  <c:v>2.22952029934598</c:v>
                </c:pt>
                <c:pt idx="21">
                  <c:v>1.8064344091035098</c:v>
                </c:pt>
                <c:pt idx="22">
                  <c:v>1.6919265351217196</c:v>
                </c:pt>
                <c:pt idx="23">
                  <c:v>0.7160906072603116</c:v>
                </c:pt>
                <c:pt idx="24">
                  <c:v>2.1715197875627297</c:v>
                </c:pt>
                <c:pt idx="25">
                  <c:v>1.7615466411737619</c:v>
                </c:pt>
                <c:pt idx="26">
                  <c:v>1.6528803594848496</c:v>
                </c:pt>
                <c:pt idx="27">
                  <c:v>0.69967082087622623</c:v>
                </c:pt>
              </c:numCache>
            </c:numRef>
          </c:val>
          <c:smooth val="0"/>
          <c:extLst>
            <c:ext xmlns:c16="http://schemas.microsoft.com/office/drawing/2014/chart" uri="{C3380CC4-5D6E-409C-BE32-E72D297353CC}">
              <c16:uniqueId val="{00000000-EA24-46BE-87BC-1C4720369094}"/>
            </c:ext>
          </c:extLst>
        </c:ser>
        <c:ser>
          <c:idx val="1"/>
          <c:order val="1"/>
          <c:tx>
            <c:strRef>
              <c:f>'32.'!$C$7</c:f>
              <c:strCache>
                <c:ptCount val="1"/>
                <c:pt idx="0">
                  <c:v>Andel problemlån</c:v>
                </c:pt>
              </c:strCache>
            </c:strRef>
          </c:tx>
          <c:spPr>
            <a:ln w="38100" cap="sq">
              <a:solidFill>
                <a:srgbClr val="F8971D"/>
              </a:solidFill>
              <a:prstDash val="solid"/>
              <a:round/>
            </a:ln>
            <a:effectLst/>
          </c:spPr>
          <c:marker>
            <c:symbol val="none"/>
          </c:marker>
          <c:cat>
            <c:numRef>
              <c:f>'32.'!$A$8:$A$35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'32.'!$C$8:$C$35</c:f>
              <c:numCache>
                <c:formatCode>0.00</c:formatCode>
                <c:ptCount val="28"/>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pt idx="20">
                  <c:v>0.76864432992693998</c:v>
                </c:pt>
                <c:pt idx="21">
                  <c:v>0.74637194239149096</c:v>
                </c:pt>
                <c:pt idx="22">
                  <c:v>0.86811865483624395</c:v>
                </c:pt>
                <c:pt idx="23">
                  <c:v>0.81394842444721149</c:v>
                </c:pt>
                <c:pt idx="24">
                  <c:v>1.2216654401145202</c:v>
                </c:pt>
                <c:pt idx="25">
                  <c:v>1.1723490525778268</c:v>
                </c:pt>
                <c:pt idx="26">
                  <c:v>1.2450334016380264</c:v>
                </c:pt>
                <c:pt idx="27">
                  <c:v>1.1988583892637379</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006A7D"/>
              </a:solidFill>
              <a:prstDash val="solid"/>
              <a:round/>
            </a:ln>
            <a:effectLst/>
          </c:spPr>
          <c:marker>
            <c:symbol val="none"/>
          </c:marker>
          <c:cat>
            <c:numRef>
              <c:f>'4.'!$A$8:$A$35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'4.'!$B$8:$B$35</c:f>
              <c:numCache>
                <c:formatCode>#,##0</c:formatCode>
                <c:ptCount val="28"/>
                <c:pt idx="0">
                  <c:v>5016.9599300003956</c:v>
                </c:pt>
                <c:pt idx="1">
                  <c:v>5093.4079698530995</c:v>
                </c:pt>
                <c:pt idx="2">
                  <c:v>5175.1651856811386</c:v>
                </c:pt>
                <c:pt idx="3">
                  <c:v>5252.0205475494531</c:v>
                </c:pt>
                <c:pt idx="4">
                  <c:v>5306.2109139735467</c:v>
                </c:pt>
                <c:pt idx="5">
                  <c:v>5445.5127984207047</c:v>
                </c:pt>
                <c:pt idx="6">
                  <c:v>5514.0145036453332</c:v>
                </c:pt>
                <c:pt idx="7">
                  <c:v>5554.9725638563241</c:v>
                </c:pt>
                <c:pt idx="8">
                  <c:v>5657.437843475228</c:v>
                </c:pt>
                <c:pt idx="9">
                  <c:v>5762.7224411995094</c:v>
                </c:pt>
                <c:pt idx="10">
                  <c:v>5844.8718374951031</c:v>
                </c:pt>
                <c:pt idx="11">
                  <c:v>5935.2310217535351</c:v>
                </c:pt>
                <c:pt idx="12">
                  <c:v>6037.7603463223459</c:v>
                </c:pt>
                <c:pt idx="13">
                  <c:v>6156.5134761725258</c:v>
                </c:pt>
                <c:pt idx="14">
                  <c:v>6216.3365851817343</c:v>
                </c:pt>
                <c:pt idx="15">
                  <c:v>6275.9565939752465</c:v>
                </c:pt>
                <c:pt idx="16">
                  <c:v>6364.6139042412988</c:v>
                </c:pt>
                <c:pt idx="17">
                  <c:v>6468.9379250134707</c:v>
                </c:pt>
                <c:pt idx="18">
                  <c:v>6509.1960831121296</c:v>
                </c:pt>
                <c:pt idx="19">
                  <c:v>6566.6440614964804</c:v>
                </c:pt>
                <c:pt idx="20">
                  <c:v>6697.7208920525363</c:v>
                </c:pt>
                <c:pt idx="21">
                  <c:v>6798.3077384365888</c:v>
                </c:pt>
                <c:pt idx="22">
                  <c:v>6820.5335710309073</c:v>
                </c:pt>
                <c:pt idx="23">
                  <c:v>6874.8411504635778</c:v>
                </c:pt>
                <c:pt idx="24">
                  <c:v>6944.3769579335294</c:v>
                </c:pt>
                <c:pt idx="25">
                  <c:v>7065.0112831406113</c:v>
                </c:pt>
                <c:pt idx="26">
                  <c:v>7119</c:v>
                </c:pt>
                <c:pt idx="27">
                  <c:v>7288</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BNP</c:v>
                </c:pt>
              </c:strCache>
            </c:strRef>
          </c:tx>
          <c:spPr>
            <a:ln w="38100" cap="sq">
              <a:solidFill>
                <a:srgbClr val="280071"/>
              </a:solidFill>
              <a:prstDash val="dash"/>
              <a:round/>
            </a:ln>
            <a:effectLst/>
          </c:spPr>
          <c:marker>
            <c:symbol val="none"/>
          </c:marker>
          <c:cat>
            <c:numRef>
              <c:f>'4.'!$A$8:$A$35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'4.'!$C$8:$C$35</c:f>
              <c:numCache>
                <c:formatCode>#,##0</c:formatCode>
                <c:ptCount val="28"/>
                <c:pt idx="0">
                  <c:v>4051.9070000000002</c:v>
                </c:pt>
                <c:pt idx="1">
                  <c:v>4120.3779999999997</c:v>
                </c:pt>
                <c:pt idx="2">
                  <c:v>4184.4840000000004</c:v>
                </c:pt>
                <c:pt idx="3">
                  <c:v>4260.47</c:v>
                </c:pt>
                <c:pt idx="4">
                  <c:v>4298.2830000000004</c:v>
                </c:pt>
                <c:pt idx="5">
                  <c:v>4342.6319999999996</c:v>
                </c:pt>
                <c:pt idx="6">
                  <c:v>4368.4219999999996</c:v>
                </c:pt>
                <c:pt idx="7">
                  <c:v>4415.0309999999999</c:v>
                </c:pt>
                <c:pt idx="8">
                  <c:v>4472.0029999999997</c:v>
                </c:pt>
                <c:pt idx="9">
                  <c:v>4524.6319999999996</c:v>
                </c:pt>
                <c:pt idx="10">
                  <c:v>4573.7269999999999</c:v>
                </c:pt>
                <c:pt idx="11">
                  <c:v>4625.0940000000001</c:v>
                </c:pt>
                <c:pt idx="12">
                  <c:v>4677.49</c:v>
                </c:pt>
                <c:pt idx="13">
                  <c:v>4735.7079999999996</c:v>
                </c:pt>
                <c:pt idx="14">
                  <c:v>4775.3900000000003</c:v>
                </c:pt>
                <c:pt idx="15">
                  <c:v>4828.3059999999996</c:v>
                </c:pt>
                <c:pt idx="16">
                  <c:v>4887.0360000000001</c:v>
                </c:pt>
                <c:pt idx="17">
                  <c:v>4935.7550000000001</c:v>
                </c:pt>
                <c:pt idx="18">
                  <c:v>5002.1329999999998</c:v>
                </c:pt>
                <c:pt idx="19">
                  <c:v>5049.6189999999997</c:v>
                </c:pt>
                <c:pt idx="20">
                  <c:v>5075.0519999999997</c:v>
                </c:pt>
                <c:pt idx="21">
                  <c:v>4996.2790000000005</c:v>
                </c:pt>
                <c:pt idx="22">
                  <c:v>4980.4160000000002</c:v>
                </c:pt>
                <c:pt idx="23">
                  <c:v>4983.3630000000003</c:v>
                </c:pt>
                <c:pt idx="24">
                  <c:v>5000.2510000000002</c:v>
                </c:pt>
                <c:pt idx="25">
                  <c:v>5148.8940000000002</c:v>
                </c:pt>
                <c:pt idx="26">
                  <c:v>5153</c:v>
                </c:pt>
                <c:pt idx="27">
                  <c:v>5381</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Hushåll - Bolån</c:v>
                </c:pt>
              </c:strCache>
            </c:strRef>
          </c:tx>
          <c:spPr>
            <a:ln w="38100" cap="rnd">
              <a:solidFill>
                <a:srgbClr val="F8971D"/>
              </a:solidFill>
              <a:prstDash val="solid"/>
              <a:round/>
            </a:ln>
            <a:effectLst/>
          </c:spPr>
          <c:marker>
            <c:symbol val="none"/>
          </c:marker>
          <c:cat>
            <c:numRef>
              <c:f>'4.'!$A$8:$A$35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'4.'!$D$8:$D$35</c:f>
              <c:numCache>
                <c:formatCode>#,##0</c:formatCode>
                <c:ptCount val="28"/>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3539.5030824219225</c:v>
                </c:pt>
                <c:pt idx="22">
                  <c:v>3584.4181552228379</c:v>
                </c:pt>
                <c:pt idx="23">
                  <c:v>3644.1979728777883</c:v>
                </c:pt>
                <c:pt idx="24">
                  <c:v>3691.6090878447394</c:v>
                </c:pt>
                <c:pt idx="25">
                  <c:v>3759.2359740392985</c:v>
                </c:pt>
                <c:pt idx="26">
                  <c:v>3824</c:v>
                </c:pt>
                <c:pt idx="27">
                  <c:v>3894</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Företag</c:v>
                </c:pt>
              </c:strCache>
            </c:strRef>
          </c:tx>
          <c:spPr>
            <a:ln w="38100" cap="sq">
              <a:solidFill>
                <a:srgbClr val="6E2B62"/>
              </a:solidFill>
              <a:prstDash val="solid"/>
              <a:round/>
            </a:ln>
            <a:effectLst/>
          </c:spPr>
          <c:marker>
            <c:symbol val="none"/>
          </c:marker>
          <c:cat>
            <c:numRef>
              <c:f>'4.'!$A$8:$A$35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'4.'!$E$8:$E$35</c:f>
              <c:numCache>
                <c:formatCode>#,##0</c:formatCode>
                <c:ptCount val="28"/>
                <c:pt idx="0">
                  <c:v>1955.9398008949413</c:v>
                </c:pt>
                <c:pt idx="1">
                  <c:v>1965.5708570849276</c:v>
                </c:pt>
                <c:pt idx="2">
                  <c:v>1949.5535577871972</c:v>
                </c:pt>
                <c:pt idx="3">
                  <c:v>1961.0142874359999</c:v>
                </c:pt>
                <c:pt idx="4">
                  <c:v>1969.4713669979071</c:v>
                </c:pt>
                <c:pt idx="5">
                  <c:v>2031.225931344195</c:v>
                </c:pt>
                <c:pt idx="6">
                  <c:v>2046.6211573091782</c:v>
                </c:pt>
                <c:pt idx="7">
                  <c:v>2034.0212020299937</c:v>
                </c:pt>
                <c:pt idx="8">
                  <c:v>2083.4184873267877</c:v>
                </c:pt>
                <c:pt idx="9">
                  <c:v>2112.8516615059812</c:v>
                </c:pt>
                <c:pt idx="10">
                  <c:v>2134.4086899533254</c:v>
                </c:pt>
                <c:pt idx="11">
                  <c:v>2160.2108027161166</c:v>
                </c:pt>
                <c:pt idx="12">
                  <c:v>2213.0581376810483</c:v>
                </c:pt>
                <c:pt idx="13">
                  <c:v>2272.8675078982692</c:v>
                </c:pt>
                <c:pt idx="14">
                  <c:v>2286.8120974994399</c:v>
                </c:pt>
                <c:pt idx="15">
                  <c:v>2296.1829952318326</c:v>
                </c:pt>
                <c:pt idx="16">
                  <c:v>2345.0087364132723</c:v>
                </c:pt>
                <c:pt idx="17">
                  <c:v>2391.5697195662055</c:v>
                </c:pt>
                <c:pt idx="18">
                  <c:v>2384.4990121745118</c:v>
                </c:pt>
                <c:pt idx="19">
                  <c:v>2387.7897211604936</c:v>
                </c:pt>
                <c:pt idx="20">
                  <c:v>2471.0320343436379</c:v>
                </c:pt>
                <c:pt idx="21">
                  <c:v>2509.0616655557219</c:v>
                </c:pt>
                <c:pt idx="22">
                  <c:v>2476.8220686047293</c:v>
                </c:pt>
                <c:pt idx="23">
                  <c:v>2465.1803672396309</c:v>
                </c:pt>
                <c:pt idx="24">
                  <c:v>2480.1501829405129</c:v>
                </c:pt>
                <c:pt idx="25">
                  <c:v>2509.5046493511418</c:v>
                </c:pt>
                <c:pt idx="26">
                  <c:v>2488</c:v>
                </c:pt>
                <c:pt idx="27">
                  <c:v>2579</c:v>
                </c:pt>
              </c:numCache>
            </c:numRef>
          </c:val>
          <c:smooth val="0"/>
          <c:extLst>
            <c:ext xmlns:c16="http://schemas.microsoft.com/office/drawing/2014/chart" uri="{C3380CC4-5D6E-409C-BE32-E72D297353CC}">
              <c16:uniqueId val="{00000003-05B9-43E6-BE37-E6AC3BD2793D}"/>
            </c:ext>
          </c:extLst>
        </c:ser>
        <c:ser>
          <c:idx val="4"/>
          <c:order val="4"/>
          <c:tx>
            <c:strRef>
              <c:f>'4.'!$F$7</c:f>
              <c:strCache>
                <c:ptCount val="1"/>
                <c:pt idx="0">
                  <c:v>Hushåll - konsumtionskrediter</c:v>
                </c:pt>
              </c:strCache>
            </c:strRef>
          </c:tx>
          <c:spPr>
            <a:ln w="28575" cap="rnd">
              <a:solidFill>
                <a:srgbClr val="FFFF00"/>
              </a:solidFill>
              <a:round/>
            </a:ln>
            <a:effectLst/>
          </c:spPr>
          <c:marker>
            <c:symbol val="none"/>
          </c:marker>
          <c:cat>
            <c:numRef>
              <c:f>'4.'!$A$8:$A$35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'4.'!$F$8:$F$35</c:f>
              <c:numCache>
                <c:formatCode>#,##0</c:formatCode>
                <c:ptCount val="28"/>
                <c:pt idx="0">
                  <c:v>166.59733760169811</c:v>
                </c:pt>
                <c:pt idx="1">
                  <c:v>171.29425247863958</c:v>
                </c:pt>
                <c:pt idx="2">
                  <c:v>182.23945189030499</c:v>
                </c:pt>
                <c:pt idx="3">
                  <c:v>179.66144863791243</c:v>
                </c:pt>
                <c:pt idx="4">
                  <c:v>179.22486553194531</c:v>
                </c:pt>
                <c:pt idx="5">
                  <c:v>183.7721333108895</c:v>
                </c:pt>
                <c:pt idx="6">
                  <c:v>185.64029945554978</c:v>
                </c:pt>
                <c:pt idx="7">
                  <c:v>185.58574527890551</c:v>
                </c:pt>
                <c:pt idx="8">
                  <c:v>188.38963828690748</c:v>
                </c:pt>
                <c:pt idx="9">
                  <c:v>197.57159867774891</c:v>
                </c:pt>
                <c:pt idx="10">
                  <c:v>201.8427229086968</c:v>
                </c:pt>
                <c:pt idx="11">
                  <c:v>213.39831730410961</c:v>
                </c:pt>
                <c:pt idx="12">
                  <c:v>216.15234545092468</c:v>
                </c:pt>
                <c:pt idx="13">
                  <c:v>222.97109775559505</c:v>
                </c:pt>
                <c:pt idx="14">
                  <c:v>226.04765169323449</c:v>
                </c:pt>
                <c:pt idx="15">
                  <c:v>227.8106925098318</c:v>
                </c:pt>
                <c:pt idx="16">
                  <c:v>233.70954744915497</c:v>
                </c:pt>
                <c:pt idx="17">
                  <c:v>242.1157564373662</c:v>
                </c:pt>
                <c:pt idx="18">
                  <c:v>244.86455385576488</c:v>
                </c:pt>
                <c:pt idx="19">
                  <c:v>249.93141580325604</c:v>
                </c:pt>
                <c:pt idx="20">
                  <c:v>250.47432321065742</c:v>
                </c:pt>
                <c:pt idx="21">
                  <c:v>252.63338885783728</c:v>
                </c:pt>
                <c:pt idx="22">
                  <c:v>254.95104348344418</c:v>
                </c:pt>
                <c:pt idx="23">
                  <c:v>255.85191326677798</c:v>
                </c:pt>
                <c:pt idx="24">
                  <c:v>256.73015463803131</c:v>
                </c:pt>
                <c:pt idx="25">
                  <c:v>268.1746532788643</c:v>
                </c:pt>
                <c:pt idx="26">
                  <c:v>271</c:v>
                </c:pt>
                <c:pt idx="27">
                  <c:v>274</c:v>
                </c:pt>
              </c:numCache>
            </c:numRef>
          </c:val>
          <c:smooth val="0"/>
          <c:extLst xmlns:c15="http://schemas.microsoft.com/office/drawing/2012/chart">
            <c:ext xmlns:c16="http://schemas.microsoft.com/office/drawing/2014/chart" uri="{C3380CC4-5D6E-409C-BE32-E72D297353CC}">
              <c16:uniqueId val="{00000005-05B9-43E6-BE37-E6AC3BD2793D}"/>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4561"/>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percentStacked"/>
        <c:varyColors val="0"/>
        <c:ser>
          <c:idx val="1"/>
          <c:order val="1"/>
          <c:tx>
            <c:strRef>
              <c:f>'5.'!$C$7</c:f>
              <c:strCache>
                <c:ptCount val="1"/>
                <c:pt idx="0">
                  <c:v>Marknadsupplåning (stapel)</c:v>
                </c:pt>
              </c:strCache>
            </c:strRef>
          </c:tx>
          <c:spPr>
            <a:solidFill>
              <a:srgbClr val="006A7D"/>
            </a:solidFill>
            <a:ln>
              <a:solidFill>
                <a:srgbClr val="006A7D"/>
              </a:solidFill>
            </a:ln>
            <a:effectLst/>
          </c:spPr>
          <c:invertIfNegative val="0"/>
          <c:cat>
            <c:numRef>
              <c:f>'5.'!$A$8:$A$35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'5.'!$C$8:$C$35</c:f>
              <c:numCache>
                <c:formatCode>#,##0</c:formatCode>
                <c:ptCount val="28"/>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pt idx="24">
                  <c:v>4556.63194495058</c:v>
                </c:pt>
                <c:pt idx="25">
                  <c:v>4633.0809539232196</c:v>
                </c:pt>
                <c:pt idx="26">
                  <c:v>4648.9238130324902</c:v>
                </c:pt>
                <c:pt idx="27">
                  <c:v>4427.5583913641603</c:v>
                </c:pt>
              </c:numCache>
            </c:numRef>
          </c:val>
          <c:extLst>
            <c:ext xmlns:c16="http://schemas.microsoft.com/office/drawing/2014/chart" uri="{C3380CC4-5D6E-409C-BE32-E72D297353CC}">
              <c16:uniqueId val="{00000000-6BC9-4542-9BEB-7D4A5AAA2FC4}"/>
            </c:ext>
          </c:extLst>
        </c:ser>
        <c:ser>
          <c:idx val="2"/>
          <c:order val="2"/>
          <c:tx>
            <c:strRef>
              <c:f>'5.'!$D$7</c:f>
              <c:strCache>
                <c:ptCount val="1"/>
                <c:pt idx="0">
                  <c:v>Inlåning (stapel)</c:v>
                </c:pt>
              </c:strCache>
            </c:strRef>
          </c:tx>
          <c:spPr>
            <a:solidFill>
              <a:srgbClr val="F8971D"/>
            </a:solidFill>
            <a:ln>
              <a:noFill/>
            </a:ln>
            <a:effectLst/>
          </c:spPr>
          <c:invertIfNegative val="0"/>
          <c:cat>
            <c:numRef>
              <c:f>'5.'!$A$8:$A$35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'5.'!$D$8:$D$35</c:f>
              <c:numCache>
                <c:formatCode>#,##0</c:formatCode>
                <c:ptCount val="28"/>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pt idx="24">
                  <c:v>4441.3821393286298</c:v>
                </c:pt>
                <c:pt idx="25">
                  <c:v>4573.0767916859841</c:v>
                </c:pt>
                <c:pt idx="26">
                  <c:v>4747.2574875406553</c:v>
                </c:pt>
                <c:pt idx="27">
                  <c:v>4697.6408226705898</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'5.'!$B$7</c:f>
              <c:strCache>
                <c:ptCount val="1"/>
                <c:pt idx="0">
                  <c:v>Total (linje)</c:v>
                </c:pt>
              </c:strCache>
            </c:strRef>
          </c:tx>
          <c:spPr>
            <a:ln w="28575" cap="rnd">
              <a:solidFill>
                <a:srgbClr val="6E2B62"/>
              </a:solidFill>
              <a:round/>
            </a:ln>
            <a:effectLst/>
          </c:spPr>
          <c:marker>
            <c:symbol val="none"/>
          </c:marker>
          <c:cat>
            <c:numRef>
              <c:f>'5.'!$A$8:$A$35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'5.'!$B$8:$B$35</c:f>
              <c:numCache>
                <c:formatCode>#,##0</c:formatCode>
                <c:ptCount val="28"/>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pt idx="24">
                  <c:v>8998.0140842792098</c:v>
                </c:pt>
                <c:pt idx="25">
                  <c:v>9206.1577456092036</c:v>
                </c:pt>
                <c:pt idx="26">
                  <c:v>9396.1813005731456</c:v>
                </c:pt>
                <c:pt idx="27">
                  <c:v>9125.1992140347502</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926910965"/>
          <c:y val="0.87394256740170029"/>
          <c:w val="0.6926134162926777"/>
          <c:h val="7.3680147171486216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percentStacked"/>
        <c:varyColors val="0"/>
        <c:ser>
          <c:idx val="0"/>
          <c:order val="0"/>
          <c:tx>
            <c:strRef>
              <c:f>'6.'!$A$7</c:f>
              <c:strCache>
                <c:ptCount val="1"/>
                <c:pt idx="0">
                  <c:v>Inlåning allmänhet</c:v>
                </c:pt>
              </c:strCache>
            </c:strRef>
          </c:tx>
          <c:spPr>
            <a:solidFill>
              <a:srgbClr val="006A7D"/>
            </a:solidFill>
            <a:ln>
              <a:noFill/>
            </a:ln>
            <a:effectLst/>
          </c:spPr>
          <c:invertIfNegative val="0"/>
          <c:cat>
            <c:strRef>
              <c:f>'6.'!$B$6:$H$6</c:f>
              <c:strCache>
                <c:ptCount val="7"/>
                <c:pt idx="0">
                  <c:v>Storbanker</c:v>
                </c:pt>
                <c:pt idx="1">
                  <c:v>Konsumentkredit</c:v>
                </c:pt>
                <c:pt idx="2">
                  <c:v>Retailbanker</c:v>
                </c:pt>
                <c:pt idx="3">
                  <c:v>VP-Banker</c:v>
                </c:pt>
                <c:pt idx="4">
                  <c:v>Leasingbolag</c:v>
                </c:pt>
                <c:pt idx="5">
                  <c:v>Sparbanker</c:v>
                </c:pt>
                <c:pt idx="6">
                  <c:v>Övriga Banker</c:v>
                </c:pt>
              </c:strCache>
            </c:strRef>
          </c:cat>
          <c:val>
            <c:numRef>
              <c:f>'6.'!$B$7:$H$7</c:f>
              <c:numCache>
                <c:formatCode>General</c:formatCode>
                <c:ptCount val="7"/>
                <c:pt idx="0">
                  <c:v>0.53716070484462908</c:v>
                </c:pt>
                <c:pt idx="1">
                  <c:v>0.8764676958539046</c:v>
                </c:pt>
                <c:pt idx="2">
                  <c:v>0.31032270325057715</c:v>
                </c:pt>
                <c:pt idx="3">
                  <c:v>1</c:v>
                </c:pt>
                <c:pt idx="4">
                  <c:v>0.78688536758474126</c:v>
                </c:pt>
                <c:pt idx="5">
                  <c:v>0.92495842671873052</c:v>
                </c:pt>
                <c:pt idx="6">
                  <c:v>0.10250158731088486</c:v>
                </c:pt>
              </c:numCache>
            </c:numRef>
          </c:val>
          <c:extLst>
            <c:ext xmlns:c16="http://schemas.microsoft.com/office/drawing/2014/chart" uri="{C3380CC4-5D6E-409C-BE32-E72D297353CC}">
              <c16:uniqueId val="{00000000-CA1C-4950-B269-F7A2B07F5157}"/>
            </c:ext>
          </c:extLst>
        </c:ser>
        <c:ser>
          <c:idx val="1"/>
          <c:order val="1"/>
          <c:tx>
            <c:strRef>
              <c:f>'6.'!$A$8</c:f>
              <c:strCache>
                <c:ptCount val="1"/>
                <c:pt idx="0">
                  <c:v>Emitterade värdepapper</c:v>
                </c:pt>
              </c:strCache>
            </c:strRef>
          </c:tx>
          <c:spPr>
            <a:solidFill>
              <a:srgbClr val="F8971D"/>
            </a:solidFill>
            <a:ln>
              <a:noFill/>
            </a:ln>
            <a:effectLst/>
          </c:spPr>
          <c:invertIfNegative val="0"/>
          <c:cat>
            <c:strRef>
              <c:f>'6.'!$B$6:$H$6</c:f>
              <c:strCache>
                <c:ptCount val="7"/>
                <c:pt idx="0">
                  <c:v>Storbanker</c:v>
                </c:pt>
                <c:pt idx="1">
                  <c:v>Konsumentkredit</c:v>
                </c:pt>
                <c:pt idx="2">
                  <c:v>Retailbanker</c:v>
                </c:pt>
                <c:pt idx="3">
                  <c:v>VP-Banker</c:v>
                </c:pt>
                <c:pt idx="4">
                  <c:v>Leasingbolag</c:v>
                </c:pt>
                <c:pt idx="5">
                  <c:v>Sparbanker</c:v>
                </c:pt>
                <c:pt idx="6">
                  <c:v>Övriga Banker</c:v>
                </c:pt>
              </c:strCache>
            </c:strRef>
          </c:cat>
          <c:val>
            <c:numRef>
              <c:f>'6.'!$B$8:$H$8</c:f>
              <c:numCache>
                <c:formatCode>General</c:formatCode>
                <c:ptCount val="7"/>
                <c:pt idx="0">
                  <c:v>0.46283929515537087</c:v>
                </c:pt>
                <c:pt idx="1">
                  <c:v>0.12353230414609541</c:v>
                </c:pt>
                <c:pt idx="2">
                  <c:v>0.6896772967494228</c:v>
                </c:pt>
                <c:pt idx="3">
                  <c:v>0</c:v>
                </c:pt>
                <c:pt idx="4">
                  <c:v>0.21311463241525874</c:v>
                </c:pt>
                <c:pt idx="5">
                  <c:v>7.5041573281269508E-2</c:v>
                </c:pt>
                <c:pt idx="6">
                  <c:v>0.89749841268911512</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58508337801"/>
          <c:y val="0.94230341406447926"/>
          <c:w val="0.56178477364017065"/>
          <c:h val="5.7369459801516788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'7.'!$B$7</c:f>
              <c:strCache>
                <c:ptCount val="1"/>
                <c:pt idx="0">
                  <c:v>Svenska bolån</c:v>
                </c:pt>
              </c:strCache>
            </c:strRef>
          </c:tx>
          <c:spPr>
            <a:ln w="38100" cap="sq">
              <a:solidFill>
                <a:srgbClr val="006A7D"/>
              </a:solidFill>
              <a:prstDash val="solid"/>
              <a:round/>
            </a:ln>
            <a:effectLst/>
          </c:spPr>
          <c:marker>
            <c:symbol val="none"/>
          </c:marker>
          <c:cat>
            <c:numRef>
              <c:f>'7.'!$A$8:$A$35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'7.'!$B$8:$B$35</c:f>
              <c:numCache>
                <c:formatCode>#,##0</c:formatCode>
                <c:ptCount val="28"/>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3539.5030824219225</c:v>
                </c:pt>
                <c:pt idx="22">
                  <c:v>3584.4181552228379</c:v>
                </c:pt>
                <c:pt idx="23">
                  <c:v>3644.1979728777883</c:v>
                </c:pt>
                <c:pt idx="24">
                  <c:v>3691.6090878447394</c:v>
                </c:pt>
                <c:pt idx="25">
                  <c:v>3759.2359740392985</c:v>
                </c:pt>
                <c:pt idx="26">
                  <c:v>3861.8143543164406</c:v>
                </c:pt>
                <c:pt idx="27">
                  <c:v>3929.8830429953478</c:v>
                </c:pt>
              </c:numCache>
            </c:numRef>
          </c:val>
          <c:smooth val="0"/>
          <c:extLst>
            <c:ext xmlns:c16="http://schemas.microsoft.com/office/drawing/2014/chart" uri="{C3380CC4-5D6E-409C-BE32-E72D297353CC}">
              <c16:uniqueId val="{00000000-573A-4925-AED4-B802E3800460}"/>
            </c:ext>
          </c:extLst>
        </c:ser>
        <c:ser>
          <c:idx val="1"/>
          <c:order val="1"/>
          <c:tx>
            <c:strRef>
              <c:f>'7.'!$C$7</c:f>
              <c:strCache>
                <c:ptCount val="1"/>
                <c:pt idx="0">
                  <c:v>Säkerställda obligationer i SEK</c:v>
                </c:pt>
              </c:strCache>
            </c:strRef>
          </c:tx>
          <c:spPr>
            <a:ln w="38100" cap="sq">
              <a:solidFill>
                <a:srgbClr val="F8971D"/>
              </a:solidFill>
              <a:prstDash val="solid"/>
              <a:round/>
            </a:ln>
            <a:effectLst/>
          </c:spPr>
          <c:marker>
            <c:symbol val="none"/>
          </c:marker>
          <c:cat>
            <c:numRef>
              <c:f>'7.'!$A$8:$A$35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'7.'!$C$8:$C$35</c:f>
              <c:numCache>
                <c:formatCode>#,##0</c:formatCode>
                <c:ptCount val="28"/>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pt idx="20">
                  <c:v>2009.5</c:v>
                </c:pt>
                <c:pt idx="21">
                  <c:v>1961</c:v>
                </c:pt>
                <c:pt idx="22">
                  <c:v>1954.183</c:v>
                </c:pt>
                <c:pt idx="23">
                  <c:v>1958.3219999999999</c:v>
                </c:pt>
                <c:pt idx="24">
                  <c:v>1993.604</c:v>
                </c:pt>
                <c:pt idx="25">
                  <c:v>1995.01</c:v>
                </c:pt>
                <c:pt idx="26">
                  <c:v>2021</c:v>
                </c:pt>
                <c:pt idx="27">
                  <c:v>2033</c:v>
                </c:pt>
              </c:numCache>
            </c:numRef>
          </c:val>
          <c:smooth val="0"/>
          <c:extLst>
            <c:ext xmlns:c16="http://schemas.microsoft.com/office/drawing/2014/chart" uri="{C3380CC4-5D6E-409C-BE32-E72D297353CC}">
              <c16:uniqueId val="{00000001-573A-4925-AED4-B802E3800460}"/>
            </c:ext>
          </c:extLst>
        </c:ser>
        <c:ser>
          <c:idx val="2"/>
          <c:order val="2"/>
          <c:tx>
            <c:strRef>
              <c:f>'7.'!$D$7</c:f>
              <c:strCache>
                <c:ptCount val="1"/>
              </c:strCache>
            </c:strRef>
          </c:tx>
          <c:spPr>
            <a:ln w="28575" cap="rnd">
              <a:solidFill>
                <a:schemeClr val="accent3"/>
              </a:solidFill>
              <a:round/>
            </a:ln>
            <a:effectLst/>
          </c:spPr>
          <c:marker>
            <c:symbol val="none"/>
          </c:marker>
          <c:cat>
            <c:numRef>
              <c:f>'7.'!$A$8:$A$35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'7.'!$D$8:$D$35</c:f>
              <c:numCache>
                <c:formatCode>#,##0</c:formatCode>
                <c:ptCount val="28"/>
              </c:numCache>
            </c:numRef>
          </c:val>
          <c:smooth val="0"/>
          <c:extLst xmlns:c15="http://schemas.microsoft.com/office/drawing/2012/chart">
            <c:ext xmlns:c16="http://schemas.microsoft.com/office/drawing/2014/chart" uri="{C3380CC4-5D6E-409C-BE32-E72D297353CC}">
              <c16:uniqueId val="{00000002-573A-4925-AED4-B802E3800460}"/>
            </c:ext>
          </c:extLst>
        </c:ser>
        <c:ser>
          <c:idx val="3"/>
          <c:order val="3"/>
          <c:tx>
            <c:strRef>
              <c:f>'7.'!$E$7</c:f>
              <c:strCache>
                <c:ptCount val="1"/>
              </c:strCache>
            </c:strRef>
          </c:tx>
          <c:spPr>
            <a:ln w="28575" cap="rnd">
              <a:solidFill>
                <a:schemeClr val="accent4"/>
              </a:solidFill>
              <a:round/>
            </a:ln>
            <a:effectLst/>
          </c:spPr>
          <c:marker>
            <c:symbol val="none"/>
          </c:marker>
          <c:cat>
            <c:numRef>
              <c:f>'7.'!$A$8:$A$35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'7.'!$E$8:$E$35</c:f>
              <c:numCache>
                <c:formatCode>#,##0</c:formatCode>
                <c:ptCount val="28"/>
              </c:numCache>
            </c:numRef>
          </c:val>
          <c:smooth val="0"/>
          <c:extLst xmlns:c15="http://schemas.microsoft.com/office/drawing/2012/chart">
            <c:ext xmlns:c16="http://schemas.microsoft.com/office/drawing/2014/chart" uri="{C3380CC4-5D6E-409C-BE32-E72D297353CC}">
              <c16:uniqueId val="{00000003-573A-4925-AED4-B802E3800460}"/>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egendEntry>
        <c:idx val="3"/>
        <c:delete val="1"/>
      </c:legendEntry>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'8.'!$B$7</c:f>
              <c:strCache>
                <c:ptCount val="1"/>
                <c:pt idx="0">
                  <c:v>Avkastning på eget kapital</c:v>
                </c:pt>
              </c:strCache>
            </c:strRef>
          </c:tx>
          <c:spPr>
            <a:ln w="38100" cap="sq">
              <a:solidFill>
                <a:srgbClr val="006A7D"/>
              </a:solidFill>
              <a:prstDash val="solid"/>
              <a:round/>
            </a:ln>
            <a:effectLst/>
          </c:spPr>
          <c:marker>
            <c:symbol val="none"/>
          </c:marker>
          <c:cat>
            <c:numRef>
              <c:f>'8.'!$A$8:$A$35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'8.'!$B$8:$B$35</c:f>
              <c:numCache>
                <c:formatCode>0</c:formatCode>
                <c:ptCount val="28"/>
                <c:pt idx="0">
                  <c:v>13.489713278420618</c:v>
                </c:pt>
                <c:pt idx="1">
                  <c:v>12.078369639932733</c:v>
                </c:pt>
                <c:pt idx="2">
                  <c:v>11.543700263786731</c:v>
                </c:pt>
                <c:pt idx="3">
                  <c:v>11.467085641717215</c:v>
                </c:pt>
                <c:pt idx="4">
                  <c:v>9.2227122670328825</c:v>
                </c:pt>
                <c:pt idx="5">
                  <c:v>12.833676672376503</c:v>
                </c:pt>
                <c:pt idx="6">
                  <c:v>12.604436172158827</c:v>
                </c:pt>
                <c:pt idx="7">
                  <c:v>12.050846651751003</c:v>
                </c:pt>
                <c:pt idx="8">
                  <c:v>13.504413314583715</c:v>
                </c:pt>
                <c:pt idx="9">
                  <c:v>12.530220614720461</c:v>
                </c:pt>
                <c:pt idx="10">
                  <c:v>12.058759762785067</c:v>
                </c:pt>
                <c:pt idx="11">
                  <c:v>11.450859811737372</c:v>
                </c:pt>
                <c:pt idx="12">
                  <c:v>12.410930110084889</c:v>
                </c:pt>
                <c:pt idx="13">
                  <c:v>14.095137490299065</c:v>
                </c:pt>
                <c:pt idx="14">
                  <c:v>13.156754218085212</c:v>
                </c:pt>
                <c:pt idx="15">
                  <c:v>12.307130659863409</c:v>
                </c:pt>
                <c:pt idx="16">
                  <c:v>13.060319016334789</c:v>
                </c:pt>
                <c:pt idx="17">
                  <c:v>12.368251115342787</c:v>
                </c:pt>
                <c:pt idx="18">
                  <c:v>11.658463599045163</c:v>
                </c:pt>
                <c:pt idx="19">
                  <c:v>11.293180711408581</c:v>
                </c:pt>
                <c:pt idx="20">
                  <c:v>6.5107585610370204</c:v>
                </c:pt>
                <c:pt idx="21">
                  <c:v>6.4537961196019999</c:v>
                </c:pt>
                <c:pt idx="22">
                  <c:v>7.4362252489155694</c:v>
                </c:pt>
                <c:pt idx="23">
                  <c:v>7.9783564620347249</c:v>
                </c:pt>
                <c:pt idx="24">
                  <c:v>11.0478350052612</c:v>
                </c:pt>
                <c:pt idx="25">
                  <c:v>10.9654444177805</c:v>
                </c:pt>
                <c:pt idx="26">
                  <c:v>10.787371440938999</c:v>
                </c:pt>
                <c:pt idx="27">
                  <c:v>9.99</c:v>
                </c:pt>
              </c:numCache>
            </c:numRef>
          </c:val>
          <c:smooth val="0"/>
          <c:extLst>
            <c:ext xmlns:c16="http://schemas.microsoft.com/office/drawing/2014/chart" uri="{C3380CC4-5D6E-409C-BE32-E72D297353CC}">
              <c16:uniqueId val="{00000000-EED3-4233-818B-6857291929D6}"/>
            </c:ext>
          </c:extLst>
        </c:ser>
        <c:ser>
          <c:idx val="0"/>
          <c:order val="1"/>
          <c:tx>
            <c:strRef>
              <c:f>'8.'!$C$7</c:f>
              <c:strCache>
                <c:ptCount val="1"/>
                <c:pt idx="0">
                  <c:v>Avkastning på eget kapital, glidande medelvärde</c:v>
                </c:pt>
              </c:strCache>
            </c:strRef>
          </c:tx>
          <c:spPr>
            <a:ln w="38100" cap="rnd">
              <a:solidFill>
                <a:srgbClr val="006A7D"/>
              </a:solidFill>
              <a:prstDash val="dash"/>
              <a:round/>
            </a:ln>
            <a:effectLst/>
          </c:spPr>
          <c:marker>
            <c:symbol val="none"/>
          </c:marker>
          <c:cat>
            <c:numRef>
              <c:f>'8.'!$A$8:$A$35</c:f>
              <c:numCache>
                <c:formatCode>mmm\-yy</c:formatCode>
                <c:ptCount val="2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numCache>
            </c:numRef>
          </c:cat>
          <c:val>
            <c:numRef>
              <c:f>'8.'!$C$8:$C$35</c:f>
              <c:numCache>
                <c:formatCode>0</c:formatCode>
                <c:ptCount val="28"/>
                <c:pt idx="0">
                  <c:v>12.894142786082451</c:v>
                </c:pt>
                <c:pt idx="1">
                  <c:v>12.861181957758339</c:v>
                </c:pt>
                <c:pt idx="2">
                  <c:v>12.464323056350256</c:v>
                </c:pt>
                <c:pt idx="3">
                  <c:v>12.114821215852862</c:v>
                </c:pt>
                <c:pt idx="4">
                  <c:v>11.077966953117391</c:v>
                </c:pt>
                <c:pt idx="5">
                  <c:v>11.266793711228333</c:v>
                </c:pt>
                <c:pt idx="6">
                  <c:v>11.531977688321357</c:v>
                </c:pt>
                <c:pt idx="7">
                  <c:v>11.677917940829804</c:v>
                </c:pt>
                <c:pt idx="8">
                  <c:v>12.748343202717512</c:v>
                </c:pt>
                <c:pt idx="9">
                  <c:v>12.672479188303504</c:v>
                </c:pt>
                <c:pt idx="10">
                  <c:v>12.536060085960063</c:v>
                </c:pt>
                <c:pt idx="11">
                  <c:v>12.386063375956653</c:v>
                </c:pt>
                <c:pt idx="12">
                  <c:v>12.112692574831947</c:v>
                </c:pt>
                <c:pt idx="13">
                  <c:v>12.503921793726597</c:v>
                </c:pt>
                <c:pt idx="14">
                  <c:v>12.778420407551632</c:v>
                </c:pt>
                <c:pt idx="15">
                  <c:v>12.992488119583143</c:v>
                </c:pt>
                <c:pt idx="16">
                  <c:v>13.154835346145619</c:v>
                </c:pt>
                <c:pt idx="17">
                  <c:v>12.723113752406551</c:v>
                </c:pt>
                <c:pt idx="18">
                  <c:v>12.348541097646537</c:v>
                </c:pt>
                <c:pt idx="19">
                  <c:v>12.09505361053283</c:v>
                </c:pt>
                <c:pt idx="20">
                  <c:v>10.457663496708388</c:v>
                </c:pt>
                <c:pt idx="21">
                  <c:v>8.9790497477731925</c:v>
                </c:pt>
                <c:pt idx="22">
                  <c:v>7.9234901602407923</c:v>
                </c:pt>
                <c:pt idx="23">
                  <c:v>7.0947840978973291</c:v>
                </c:pt>
                <c:pt idx="24">
                  <c:v>8.2188998375044608</c:v>
                </c:pt>
                <c:pt idx="25">
                  <c:v>9.3468119120490893</c:v>
                </c:pt>
                <c:pt idx="26">
                  <c:v>10.182840838078281</c:v>
                </c:pt>
                <c:pt idx="27">
                  <c:v>10.69</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max val="44561"/>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2"/>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K/I kvot</c:v>
                </c:pt>
              </c:strCache>
            </c:strRef>
          </c:tx>
          <c:spPr>
            <a:ln w="38100" cap="sq">
              <a:solidFill>
                <a:srgbClr val="006A7D"/>
              </a:solidFill>
              <a:prstDash val="solid"/>
              <a:round/>
            </a:ln>
            <a:effectLst/>
          </c:spPr>
          <c:marker>
            <c:symbol val="none"/>
          </c:marker>
          <c:cat>
            <c:numRef>
              <c:f>'9.'!$A$7:$A$35</c:f>
              <c:numCache>
                <c:formatCode>mmm\-yy</c:formatCode>
                <c:ptCount val="29"/>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numCache>
            </c:numRef>
          </c:cat>
          <c:val>
            <c:numRef>
              <c:f>'9.'!$B$7:$B$35</c:f>
              <c:numCache>
                <c:formatCode>0</c:formatCode>
                <c:ptCount val="29"/>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pt idx="21">
                  <c:v>56.441508187017597</c:v>
                </c:pt>
                <c:pt idx="22">
                  <c:v>54.532470033616235</c:v>
                </c:pt>
                <c:pt idx="23">
                  <c:v>53.483381022593591</c:v>
                </c:pt>
                <c:pt idx="24">
                  <c:v>53.209143558031577</c:v>
                </c:pt>
                <c:pt idx="25">
                  <c:v>49.114028843840302</c:v>
                </c:pt>
                <c:pt idx="26">
                  <c:v>49.000955566058202</c:v>
                </c:pt>
                <c:pt idx="27">
                  <c:v>48.704327865529692</c:v>
                </c:pt>
                <c:pt idx="28">
                  <c:v>49.99973679509619</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K/I-kvot, glidande medelvärde</c:v>
                </c:pt>
              </c:strCache>
            </c:strRef>
          </c:tx>
          <c:spPr>
            <a:ln w="38100" cap="rnd">
              <a:solidFill>
                <a:srgbClr val="006A7D"/>
              </a:solidFill>
              <a:prstDash val="dash"/>
              <a:round/>
            </a:ln>
            <a:effectLst/>
          </c:spPr>
          <c:marker>
            <c:symbol val="none"/>
          </c:marker>
          <c:cat>
            <c:numRef>
              <c:f>'9.'!$A$7:$A$35</c:f>
              <c:numCache>
                <c:formatCode>mmm\-yy</c:formatCode>
                <c:ptCount val="29"/>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numCache>
            </c:numRef>
          </c:cat>
          <c:val>
            <c:numRef>
              <c:f>'9.'!$C$7:$C$35</c:f>
              <c:numCache>
                <c:formatCode>0</c:formatCode>
                <c:ptCount val="29"/>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pt idx="21">
                  <c:v>51.763308066468227</c:v>
                </c:pt>
                <c:pt idx="22">
                  <c:v>53.195856898095869</c:v>
                </c:pt>
                <c:pt idx="23">
                  <c:v>53.840394762108026</c:v>
                </c:pt>
                <c:pt idx="24">
                  <c:v>54.416625700314746</c:v>
                </c:pt>
                <c:pt idx="25">
                  <c:v>52.584755864520403</c:v>
                </c:pt>
                <c:pt idx="26">
                  <c:v>51.180002833239023</c:v>
                </c:pt>
                <c:pt idx="27">
                  <c:v>49.985239543973051</c:v>
                </c:pt>
                <c:pt idx="28">
                  <c:v>49.182887853239201</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max val="44561"/>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0"/>
          <c:min val="4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6.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8.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0.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2.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4.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8.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0.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115" workbookViewId="0"/>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10"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Word och Powerpoint_FI_Stap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Rapport löptex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Word och Powerpoint_FI_Stap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0</xdr:col>
      <xdr:colOff>333375</xdr:colOff>
      <xdr:row>1</xdr:row>
      <xdr:rowOff>38101</xdr:rowOff>
    </xdr:from>
    <xdr:to>
      <xdr:col>14</xdr:col>
      <xdr:colOff>490275</xdr:colOff>
      <xdr:row>28</xdr:row>
      <xdr:rowOff>149809</xdr:rowOff>
    </xdr:to>
    <xdr:graphicFrame macro="">
      <xdr:nvGraphicFramePr>
        <xdr:cNvPr id="2" name="\Templates\Word och Powerpoint_F_Stapel.crtx" descr="\Templates\Word och Powerpoint_F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1205" cy="607002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workbookViewId="0">
      <selection activeCell="O10" sqref="O10"/>
    </sheetView>
  </sheetViews>
  <sheetFormatPr defaultRowHeight="15"/>
  <cols>
    <col min="1" max="1" width="18.140625" bestFit="1" customWidth="1"/>
    <col min="2" max="3" width="18.140625" customWidth="1"/>
    <col min="4" max="9" width="12" bestFit="1" customWidth="1"/>
  </cols>
  <sheetData>
    <row r="1" spans="1:28">
      <c r="A1" s="1" t="s">
        <v>0</v>
      </c>
      <c r="B1" t="s">
        <v>120</v>
      </c>
    </row>
    <row r="2" spans="1:28">
      <c r="A2" s="1" t="s">
        <v>1</v>
      </c>
      <c r="B2" t="s">
        <v>4</v>
      </c>
    </row>
    <row r="3" spans="1:28">
      <c r="A3" s="1" t="s">
        <v>2</v>
      </c>
      <c r="B3" t="s">
        <v>62</v>
      </c>
    </row>
    <row r="4" spans="1:28">
      <c r="A4" s="1" t="s">
        <v>3</v>
      </c>
      <c r="B4" t="s">
        <v>69</v>
      </c>
    </row>
    <row r="6" spans="1:28" s="32" customFormat="1"/>
    <row r="7" spans="1:28" s="32" customFormat="1">
      <c r="A7" s="3"/>
      <c r="B7" s="39" t="s">
        <v>68</v>
      </c>
      <c r="C7" s="39" t="s">
        <v>74</v>
      </c>
      <c r="D7" s="11"/>
      <c r="E7" s="11"/>
      <c r="F7" s="11"/>
      <c r="G7" s="11"/>
      <c r="H7" s="11"/>
      <c r="I7" s="11"/>
    </row>
    <row r="8" spans="1:28" s="32" customFormat="1">
      <c r="A8" s="35" t="s">
        <v>8</v>
      </c>
      <c r="B8" s="35">
        <v>59.399930318429824</v>
      </c>
      <c r="C8" s="35">
        <v>55</v>
      </c>
      <c r="D8" s="35"/>
      <c r="E8" s="35"/>
      <c r="F8" s="35"/>
      <c r="G8" s="35"/>
      <c r="H8" s="35"/>
      <c r="I8" s="35"/>
      <c r="N8" s="35"/>
      <c r="O8" s="35"/>
      <c r="P8" s="35"/>
      <c r="Q8" s="26"/>
      <c r="R8" s="35"/>
      <c r="S8" s="35"/>
      <c r="T8" s="35"/>
      <c r="U8" s="35"/>
    </row>
    <row r="9" spans="1:28">
      <c r="A9" s="35" t="s">
        <v>58</v>
      </c>
      <c r="B9" s="35">
        <v>0.37651284528219464</v>
      </c>
      <c r="C9" s="35">
        <v>2</v>
      </c>
      <c r="D9" s="35"/>
      <c r="E9" s="35"/>
      <c r="F9" s="35"/>
      <c r="G9" s="35"/>
      <c r="H9" s="35"/>
      <c r="I9" s="35"/>
      <c r="K9" s="32"/>
      <c r="L9" s="32"/>
      <c r="M9" s="32"/>
      <c r="N9" s="32"/>
      <c r="O9" s="32"/>
      <c r="P9" s="32"/>
      <c r="Q9" s="32"/>
      <c r="R9" s="32"/>
      <c r="S9" s="32"/>
      <c r="T9" s="32"/>
      <c r="U9" s="32"/>
      <c r="V9" s="32"/>
      <c r="W9" s="32"/>
      <c r="X9" s="32"/>
      <c r="Y9" s="32"/>
      <c r="Z9" s="32"/>
      <c r="AA9" s="32"/>
      <c r="AB9" s="32"/>
    </row>
    <row r="10" spans="1:28">
      <c r="A10" s="35" t="s">
        <v>11</v>
      </c>
      <c r="B10" s="35">
        <v>10.511648421961098</v>
      </c>
      <c r="C10" s="35">
        <v>14</v>
      </c>
      <c r="D10" s="35"/>
      <c r="E10" s="35"/>
      <c r="F10" s="35"/>
      <c r="G10" s="35"/>
      <c r="H10" s="35"/>
      <c r="I10" s="35"/>
      <c r="K10" s="32"/>
      <c r="L10" s="32"/>
      <c r="M10" s="32"/>
      <c r="N10" s="32"/>
      <c r="O10" s="32"/>
      <c r="P10" s="32"/>
      <c r="Q10" s="32"/>
      <c r="R10" s="32"/>
      <c r="S10" s="32"/>
      <c r="T10" s="32"/>
      <c r="U10" s="32"/>
      <c r="V10" s="32"/>
      <c r="W10" s="32"/>
      <c r="X10" s="32"/>
      <c r="Y10" s="32"/>
      <c r="Z10" s="32"/>
      <c r="AA10" s="32"/>
      <c r="AB10" s="32"/>
    </row>
    <row r="11" spans="1:28">
      <c r="A11" s="35" t="s">
        <v>59</v>
      </c>
      <c r="B11" s="35">
        <v>0.23488915727260229</v>
      </c>
      <c r="C11" s="35">
        <v>1</v>
      </c>
      <c r="D11" s="35"/>
      <c r="E11" s="35"/>
      <c r="F11" s="35"/>
      <c r="G11" s="35"/>
      <c r="H11" s="35"/>
      <c r="I11" s="35"/>
      <c r="K11" s="32"/>
      <c r="L11" s="32"/>
      <c r="M11" s="32"/>
      <c r="N11" s="32"/>
      <c r="O11" s="32"/>
      <c r="P11" s="32"/>
      <c r="Q11" s="32"/>
      <c r="R11" s="32"/>
      <c r="S11" s="36"/>
      <c r="U11" s="36"/>
      <c r="V11" s="36"/>
      <c r="W11" s="36"/>
      <c r="X11" s="36"/>
      <c r="Y11" s="36"/>
      <c r="Z11" s="36"/>
      <c r="AA11" s="36"/>
      <c r="AB11" s="36"/>
    </row>
    <row r="12" spans="1:28">
      <c r="A12" s="35" t="s">
        <v>60</v>
      </c>
      <c r="B12" s="35">
        <v>0.49241466218820545</v>
      </c>
      <c r="C12" s="35">
        <v>0</v>
      </c>
      <c r="D12" s="35"/>
      <c r="E12" s="35"/>
      <c r="F12" s="35"/>
      <c r="G12" s="35"/>
      <c r="H12" s="35"/>
      <c r="I12" s="35"/>
      <c r="K12" s="32"/>
      <c r="L12" s="32"/>
      <c r="M12" s="32"/>
      <c r="N12" s="38"/>
      <c r="O12" s="38"/>
      <c r="P12" s="38"/>
      <c r="Q12" s="38"/>
      <c r="R12" s="38"/>
      <c r="S12" s="38"/>
      <c r="T12" s="38"/>
      <c r="U12" s="38"/>
      <c r="V12" s="36"/>
      <c r="W12" s="36"/>
      <c r="X12" s="36"/>
      <c r="Y12" s="36"/>
      <c r="Z12" s="36"/>
      <c r="AA12" s="36"/>
      <c r="AB12" s="36"/>
    </row>
    <row r="13" spans="1:28">
      <c r="A13" s="35" t="s">
        <v>12</v>
      </c>
      <c r="B13" s="35">
        <v>3.8270029202952474</v>
      </c>
      <c r="C13" s="35">
        <v>5</v>
      </c>
      <c r="D13" s="35"/>
      <c r="E13" s="35"/>
      <c r="F13" s="35"/>
      <c r="G13" s="35"/>
      <c r="H13" s="35"/>
      <c r="I13" s="35"/>
      <c r="K13" s="32"/>
      <c r="L13" s="32"/>
      <c r="M13" s="2"/>
      <c r="N13" s="35"/>
      <c r="O13" s="35"/>
      <c r="P13" s="35"/>
      <c r="Q13" s="35"/>
      <c r="R13" s="35"/>
      <c r="S13" s="35"/>
      <c r="T13" s="35"/>
      <c r="U13" s="35"/>
      <c r="V13" s="36"/>
      <c r="W13" s="36"/>
      <c r="X13" s="36"/>
      <c r="Y13" s="36"/>
      <c r="Z13" s="36"/>
      <c r="AA13" s="36"/>
      <c r="AB13" s="36"/>
    </row>
    <row r="14" spans="1:28">
      <c r="A14" s="35" t="s">
        <v>61</v>
      </c>
      <c r="B14" s="35">
        <v>2.3218431541052609</v>
      </c>
      <c r="C14" s="35">
        <v>4</v>
      </c>
      <c r="D14" s="35"/>
      <c r="E14" s="35"/>
      <c r="F14" s="35"/>
      <c r="G14" s="35"/>
      <c r="H14" s="35"/>
      <c r="I14" s="35"/>
      <c r="K14" s="32"/>
      <c r="L14" s="32"/>
      <c r="M14" s="32"/>
      <c r="N14" s="32"/>
      <c r="O14" s="32"/>
      <c r="P14" s="32"/>
      <c r="Q14" s="32"/>
      <c r="R14" s="32"/>
      <c r="S14" s="36"/>
      <c r="U14" s="36"/>
      <c r="V14" s="36"/>
      <c r="W14" s="36"/>
      <c r="X14" s="36"/>
      <c r="Y14" s="36"/>
      <c r="Z14" s="36"/>
      <c r="AA14" s="36"/>
      <c r="AB14" s="36"/>
    </row>
    <row r="15" spans="1:28">
      <c r="A15" s="35" t="s">
        <v>37</v>
      </c>
      <c r="B15" s="35">
        <v>22.835758520465564</v>
      </c>
      <c r="C15" s="35">
        <v>19</v>
      </c>
      <c r="D15" s="35"/>
      <c r="E15" s="35"/>
      <c r="F15" s="35"/>
      <c r="G15" s="35"/>
      <c r="H15" s="35"/>
      <c r="I15" s="35"/>
      <c r="K15" s="32"/>
      <c r="L15" s="32"/>
      <c r="M15" s="32"/>
      <c r="N15" s="32"/>
      <c r="O15" s="32"/>
      <c r="P15" s="32"/>
      <c r="Q15" s="32"/>
      <c r="R15" s="32"/>
      <c r="S15" s="36"/>
      <c r="U15" s="36"/>
      <c r="V15" s="36"/>
      <c r="W15" s="36"/>
      <c r="X15" s="36"/>
      <c r="Y15" s="36"/>
      <c r="Z15" s="36"/>
      <c r="AA15" s="36"/>
      <c r="AB15" s="36"/>
    </row>
    <row r="16" spans="1:28">
      <c r="A16" s="35"/>
      <c r="B16" s="35"/>
      <c r="C16" s="35"/>
      <c r="D16" s="35"/>
      <c r="E16" s="35"/>
      <c r="F16" s="35"/>
      <c r="G16" s="35"/>
      <c r="H16" s="35"/>
      <c r="I16" s="35"/>
      <c r="K16" s="32"/>
      <c r="L16" s="32"/>
      <c r="M16" s="32"/>
      <c r="N16" s="32"/>
      <c r="O16" s="32"/>
      <c r="P16" s="32"/>
      <c r="Q16" s="32"/>
      <c r="R16" s="32"/>
      <c r="S16" s="36"/>
      <c r="U16" s="36"/>
      <c r="V16" s="36"/>
      <c r="W16" s="36"/>
      <c r="X16" s="36"/>
      <c r="Y16" s="36"/>
      <c r="Z16" s="36"/>
      <c r="AA16" s="36"/>
      <c r="AB16" s="36"/>
    </row>
    <row r="17" spans="1:28">
      <c r="A17" s="2"/>
      <c r="B17" s="35"/>
      <c r="C17" s="35"/>
      <c r="D17" s="35"/>
      <c r="E17" s="35"/>
      <c r="F17" s="35"/>
      <c r="G17" s="35"/>
      <c r="H17" s="35"/>
      <c r="I17" s="35"/>
      <c r="K17" s="32"/>
      <c r="L17" s="32"/>
      <c r="M17" s="32"/>
      <c r="N17" s="32"/>
      <c r="O17" s="32"/>
      <c r="P17" s="32"/>
      <c r="Q17" s="32"/>
      <c r="R17" s="32"/>
      <c r="S17" s="36"/>
      <c r="U17" s="36"/>
      <c r="V17" s="36"/>
      <c r="W17" s="36"/>
      <c r="X17" s="36"/>
      <c r="Y17" s="36"/>
      <c r="Z17" s="36"/>
      <c r="AA17" s="36"/>
      <c r="AB17" s="36"/>
    </row>
    <row r="18" spans="1:28">
      <c r="A18" s="2"/>
      <c r="B18" s="35"/>
      <c r="C18" s="35"/>
      <c r="D18" s="35"/>
      <c r="E18" s="35"/>
      <c r="F18" s="35"/>
      <c r="G18" s="35"/>
      <c r="H18" s="35"/>
      <c r="I18" s="35"/>
      <c r="K18" s="32"/>
      <c r="L18" s="32"/>
      <c r="M18" s="32"/>
      <c r="N18" s="32"/>
      <c r="O18" s="32"/>
      <c r="P18" s="32"/>
      <c r="Q18" s="32"/>
      <c r="R18" s="32"/>
      <c r="S18" s="36"/>
      <c r="U18" s="36"/>
      <c r="V18" s="36"/>
      <c r="W18" s="36"/>
      <c r="X18" s="36"/>
      <c r="Y18" s="36"/>
      <c r="Z18" s="36"/>
      <c r="AA18" s="36"/>
      <c r="AB18" s="36"/>
    </row>
    <row r="19" spans="1:28">
      <c r="A19" s="2"/>
      <c r="B19" s="35"/>
      <c r="C19" s="35"/>
      <c r="D19" s="35"/>
      <c r="E19" s="35"/>
      <c r="F19" s="35"/>
      <c r="G19" s="35"/>
      <c r="H19" s="35"/>
      <c r="I19" s="35"/>
      <c r="K19" s="32"/>
      <c r="L19" s="32"/>
      <c r="M19" s="32"/>
      <c r="N19" s="32"/>
      <c r="O19" s="32"/>
      <c r="P19" s="32"/>
      <c r="Q19" s="32"/>
      <c r="R19" s="32"/>
      <c r="S19" s="36"/>
      <c r="U19" s="36"/>
      <c r="V19" s="36"/>
      <c r="W19" s="36"/>
      <c r="X19" s="36"/>
      <c r="Y19" s="36"/>
      <c r="Z19" s="36"/>
      <c r="AA19" s="36"/>
      <c r="AB19" s="36"/>
    </row>
    <row r="20" spans="1:28">
      <c r="A20" s="2"/>
      <c r="B20" s="35"/>
      <c r="C20" s="35"/>
      <c r="D20" s="35"/>
      <c r="E20" s="35"/>
      <c r="F20" s="35"/>
      <c r="G20" s="35"/>
      <c r="H20" s="35"/>
      <c r="I20" s="35"/>
      <c r="K20" s="32"/>
      <c r="L20" s="32"/>
      <c r="M20" s="32"/>
      <c r="N20" s="32"/>
      <c r="O20" s="32"/>
      <c r="P20" s="32"/>
      <c r="Q20" s="32"/>
      <c r="R20" s="32"/>
      <c r="S20" s="36"/>
      <c r="U20" s="36"/>
      <c r="V20" s="36"/>
      <c r="W20" s="36"/>
      <c r="X20" s="36"/>
      <c r="Y20" s="36"/>
      <c r="Z20" s="36"/>
      <c r="AA20" s="36"/>
      <c r="AB20" s="36"/>
    </row>
    <row r="21" spans="1:28">
      <c r="A21" s="2"/>
      <c r="B21" s="35"/>
      <c r="C21" s="35"/>
      <c r="D21" s="35"/>
      <c r="E21" s="35"/>
      <c r="F21" s="35"/>
      <c r="G21" s="35"/>
      <c r="H21" s="35"/>
      <c r="I21" s="35"/>
      <c r="J21" s="35"/>
      <c r="K21" s="35"/>
      <c r="L21" s="35"/>
      <c r="M21" s="35"/>
      <c r="N21" s="41"/>
      <c r="O21" s="32"/>
      <c r="P21" s="32"/>
      <c r="Q21" s="32"/>
      <c r="R21" s="32"/>
      <c r="S21" s="36"/>
      <c r="U21" s="36"/>
      <c r="V21" s="36"/>
      <c r="W21" s="36"/>
      <c r="X21" s="36"/>
      <c r="Y21" s="36"/>
      <c r="Z21" s="36"/>
      <c r="AA21" s="36"/>
      <c r="AB21" s="36"/>
    </row>
    <row r="22" spans="1:28">
      <c r="A22" s="2"/>
      <c r="B22" s="35"/>
      <c r="C22" s="35"/>
      <c r="D22" s="35"/>
      <c r="E22" s="35"/>
      <c r="F22" s="35"/>
      <c r="G22" s="35"/>
      <c r="H22" s="35"/>
      <c r="I22" s="35"/>
      <c r="K22" s="32"/>
      <c r="L22" s="32"/>
      <c r="M22" s="32"/>
      <c r="N22" s="32"/>
      <c r="O22" s="32"/>
      <c r="P22" s="32"/>
      <c r="Q22" s="32"/>
      <c r="R22" s="32"/>
      <c r="S22" s="36"/>
      <c r="U22" s="36"/>
      <c r="V22" s="36"/>
      <c r="W22" s="36"/>
      <c r="X22" s="36"/>
      <c r="Y22" s="36"/>
      <c r="Z22" s="36"/>
      <c r="AA22" s="36"/>
      <c r="AB22" s="36"/>
    </row>
    <row r="23" spans="1:28">
      <c r="A23" s="2"/>
      <c r="B23" s="35"/>
      <c r="C23" s="35"/>
      <c r="D23" s="35"/>
      <c r="E23" s="35"/>
      <c r="F23" s="35"/>
      <c r="G23" s="35"/>
      <c r="H23" s="35"/>
      <c r="I23" s="35"/>
      <c r="K23" s="32"/>
      <c r="L23" s="32"/>
      <c r="M23" s="32"/>
      <c r="N23" s="32"/>
      <c r="O23" s="32"/>
      <c r="P23" s="32"/>
      <c r="Q23" s="32"/>
      <c r="R23" s="32"/>
      <c r="S23" s="36"/>
      <c r="U23" s="36"/>
      <c r="V23" s="36"/>
      <c r="W23" s="36"/>
      <c r="X23" s="36"/>
      <c r="Y23" s="36"/>
      <c r="Z23" s="36"/>
      <c r="AA23" s="36"/>
      <c r="AB23" s="36"/>
    </row>
    <row r="24" spans="1:28">
      <c r="A24" s="2"/>
      <c r="B24" s="35"/>
      <c r="C24" s="35"/>
      <c r="D24" s="35"/>
      <c r="E24" s="35"/>
      <c r="F24" s="35"/>
      <c r="G24" s="35"/>
      <c r="H24" s="35"/>
      <c r="I24" s="35"/>
      <c r="K24" s="32"/>
      <c r="L24" s="32"/>
      <c r="M24" s="32"/>
      <c r="N24" s="32"/>
      <c r="O24" s="32"/>
      <c r="P24" s="32"/>
      <c r="Q24" s="32"/>
      <c r="R24" s="32"/>
      <c r="S24" s="36"/>
      <c r="U24" s="36"/>
      <c r="V24" s="36"/>
      <c r="W24" s="36"/>
      <c r="X24" s="36"/>
      <c r="Y24" s="36"/>
      <c r="Z24" s="36"/>
      <c r="AA24" s="36"/>
      <c r="AB24" s="36"/>
    </row>
    <row r="25" spans="1:28">
      <c r="A25" s="2"/>
      <c r="B25" s="35"/>
      <c r="C25" s="35"/>
      <c r="D25" s="35"/>
      <c r="E25" s="35"/>
      <c r="F25" s="35"/>
      <c r="G25" s="35"/>
      <c r="H25" s="35"/>
      <c r="I25" s="35"/>
      <c r="K25" s="32"/>
      <c r="L25" s="32"/>
      <c r="M25" s="32"/>
      <c r="N25" s="32"/>
      <c r="O25" s="32"/>
      <c r="P25" s="32"/>
      <c r="Q25" s="32"/>
      <c r="R25" s="32"/>
      <c r="S25" s="36"/>
      <c r="U25" s="36"/>
      <c r="V25" s="36"/>
      <c r="W25" s="36"/>
      <c r="X25" s="36"/>
      <c r="Y25" s="36"/>
      <c r="Z25" s="36"/>
      <c r="AA25" s="36"/>
      <c r="AB25" s="36"/>
    </row>
    <row r="26" spans="1:28">
      <c r="A26" s="2"/>
      <c r="B26" s="35"/>
      <c r="C26" s="35"/>
      <c r="D26" s="35"/>
      <c r="E26" s="35"/>
      <c r="F26" s="35"/>
      <c r="G26" s="35"/>
      <c r="H26" s="35"/>
      <c r="I26" s="35"/>
      <c r="K26" s="32"/>
      <c r="L26" s="32"/>
      <c r="M26" s="32"/>
      <c r="N26" s="32"/>
      <c r="O26" s="32"/>
      <c r="P26" s="32"/>
      <c r="Q26" s="32"/>
      <c r="R26" s="32"/>
      <c r="S26" s="36"/>
      <c r="U26" s="36"/>
      <c r="V26" s="36"/>
      <c r="W26" s="36"/>
      <c r="X26" s="36"/>
      <c r="Y26" s="36"/>
      <c r="Z26" s="36"/>
      <c r="AA26" s="36"/>
      <c r="AB26" s="36"/>
    </row>
    <row r="27" spans="1:28">
      <c r="A27" s="2"/>
      <c r="B27" s="35"/>
      <c r="C27" s="35"/>
      <c r="D27" s="35"/>
      <c r="E27" s="35"/>
      <c r="F27" s="35"/>
      <c r="G27" s="35"/>
      <c r="H27" s="35"/>
      <c r="I27" s="35"/>
      <c r="K27" s="32"/>
      <c r="L27" s="32"/>
      <c r="M27" s="32"/>
      <c r="N27" s="32"/>
      <c r="O27" s="32"/>
      <c r="P27" s="32"/>
      <c r="Q27" s="32"/>
      <c r="R27" s="32"/>
      <c r="S27" s="36"/>
      <c r="U27" s="36"/>
      <c r="V27" s="36"/>
      <c r="W27" s="36"/>
      <c r="X27" s="36"/>
      <c r="Y27" s="36"/>
      <c r="Z27" s="36"/>
      <c r="AA27" s="36"/>
      <c r="AB27" s="36"/>
    </row>
    <row r="28" spans="1:28">
      <c r="A28" s="2"/>
      <c r="B28" s="35"/>
      <c r="C28" s="35"/>
      <c r="D28" s="35"/>
      <c r="E28" s="35"/>
      <c r="F28" s="35"/>
      <c r="G28" s="35"/>
      <c r="H28" s="35"/>
      <c r="I28" s="35"/>
      <c r="K28" s="32"/>
      <c r="L28" s="32"/>
      <c r="M28" s="32"/>
      <c r="N28" s="32"/>
      <c r="O28" s="32"/>
      <c r="P28" s="32"/>
      <c r="Q28" s="32"/>
      <c r="R28" s="32"/>
      <c r="S28" s="36"/>
      <c r="U28" s="36"/>
      <c r="V28" s="36"/>
      <c r="W28" s="36"/>
      <c r="X28" s="36"/>
      <c r="Y28" s="36"/>
      <c r="Z28" s="36"/>
      <c r="AA28" s="36"/>
      <c r="AB28" s="36"/>
    </row>
    <row r="29" spans="1:28">
      <c r="A29" s="2"/>
      <c r="B29" s="35"/>
      <c r="C29" s="35"/>
      <c r="D29" s="35"/>
      <c r="E29" s="35"/>
      <c r="F29" s="35"/>
      <c r="G29" s="35"/>
      <c r="H29" s="35"/>
      <c r="I29" s="35"/>
      <c r="K29" s="32"/>
      <c r="L29" s="32"/>
      <c r="M29" s="32"/>
      <c r="N29" s="32"/>
      <c r="O29" s="32"/>
      <c r="P29" s="32"/>
      <c r="Q29" s="32"/>
      <c r="R29" s="32"/>
      <c r="S29" s="36"/>
      <c r="U29" s="36"/>
      <c r="V29" s="36"/>
      <c r="W29" s="36"/>
      <c r="X29" s="36"/>
      <c r="Y29" s="36"/>
      <c r="Z29" s="36"/>
      <c r="AA29" s="36"/>
      <c r="AB29" s="36"/>
    </row>
    <row r="30" spans="1:28">
      <c r="A30" s="2"/>
      <c r="B30" s="35"/>
      <c r="C30" s="35"/>
      <c r="D30" s="35"/>
      <c r="E30" s="35"/>
      <c r="F30" s="35"/>
      <c r="G30" s="35"/>
      <c r="H30" s="35"/>
      <c r="I30" s="35"/>
      <c r="K30" s="32"/>
      <c r="L30" s="32"/>
      <c r="M30" s="32"/>
      <c r="N30" s="32"/>
      <c r="O30" s="32"/>
      <c r="P30" s="32"/>
      <c r="Q30" s="32"/>
      <c r="R30" s="32"/>
      <c r="S30" s="36"/>
      <c r="U30" s="36"/>
      <c r="V30" s="36"/>
      <c r="W30" s="36"/>
      <c r="X30" s="36"/>
      <c r="Y30" s="36"/>
      <c r="Z30" s="36"/>
      <c r="AA30" s="36"/>
      <c r="AB30" s="36"/>
    </row>
    <row r="31" spans="1:28">
      <c r="A31" s="2"/>
      <c r="B31" s="35"/>
      <c r="C31" s="35"/>
      <c r="D31" s="35"/>
      <c r="E31" s="35"/>
      <c r="F31" s="35"/>
      <c r="G31" s="35"/>
      <c r="H31" s="35"/>
      <c r="I31" s="35"/>
      <c r="K31" s="32"/>
      <c r="L31" s="32"/>
      <c r="M31" s="32"/>
      <c r="N31" s="32"/>
      <c r="O31" s="32"/>
      <c r="P31" s="32"/>
      <c r="Q31" s="32"/>
      <c r="R31" s="32"/>
      <c r="S31" s="36"/>
      <c r="U31" s="36"/>
      <c r="V31" s="36"/>
      <c r="W31" s="36"/>
      <c r="X31" s="36"/>
      <c r="Y31" s="36"/>
      <c r="Z31" s="36"/>
      <c r="AA31" s="36"/>
      <c r="AB31" s="36"/>
    </row>
    <row r="32" spans="1:28">
      <c r="A32" s="2"/>
      <c r="B32" s="35"/>
      <c r="C32" s="35"/>
      <c r="D32" s="35"/>
      <c r="E32" s="35"/>
      <c r="F32" s="35"/>
      <c r="G32" s="35"/>
      <c r="H32" s="35"/>
      <c r="I32" s="35"/>
      <c r="K32" s="32"/>
      <c r="L32" s="32"/>
      <c r="M32" s="32"/>
      <c r="N32" s="32"/>
      <c r="O32" s="32"/>
      <c r="P32" s="32"/>
      <c r="Q32" s="32"/>
      <c r="R32" s="32"/>
      <c r="S32" s="36"/>
      <c r="U32" s="36"/>
      <c r="V32" s="36"/>
      <c r="W32" s="36"/>
      <c r="X32" s="36"/>
      <c r="Y32" s="36"/>
      <c r="Z32" s="36"/>
      <c r="AA32" s="36"/>
      <c r="AB32" s="36"/>
    </row>
    <row r="33" spans="1:28">
      <c r="A33" s="2"/>
      <c r="B33" s="35"/>
      <c r="C33" s="35"/>
      <c r="D33" s="35"/>
      <c r="E33" s="35"/>
      <c r="F33" s="35"/>
      <c r="G33" s="35"/>
      <c r="H33" s="35"/>
      <c r="I33" s="35"/>
      <c r="K33" s="32"/>
      <c r="L33" s="32"/>
      <c r="M33" s="32"/>
      <c r="N33" s="32"/>
      <c r="O33" s="32"/>
      <c r="P33" s="32"/>
      <c r="Q33" s="32"/>
      <c r="R33" s="32"/>
      <c r="S33" s="36"/>
      <c r="U33" s="36"/>
      <c r="V33" s="36"/>
      <c r="W33" s="36"/>
      <c r="X33" s="36"/>
      <c r="Y33" s="36"/>
      <c r="Z33" s="36"/>
      <c r="AA33" s="36"/>
      <c r="AB33" s="36"/>
    </row>
    <row r="34" spans="1:28">
      <c r="A34" s="2"/>
      <c r="B34" s="35"/>
      <c r="C34" s="35"/>
      <c r="D34" s="35"/>
      <c r="E34" s="35"/>
      <c r="F34" s="35"/>
      <c r="G34" s="35"/>
      <c r="H34" s="35"/>
      <c r="I34" s="35"/>
      <c r="K34" s="32"/>
      <c r="L34" s="32"/>
      <c r="M34" s="32"/>
      <c r="N34" s="32"/>
      <c r="O34" s="32"/>
      <c r="P34" s="32"/>
      <c r="Q34" s="32"/>
      <c r="R34" s="32"/>
      <c r="S34" s="36"/>
      <c r="U34" s="36"/>
      <c r="V34" s="36"/>
      <c r="W34" s="36"/>
      <c r="X34" s="36"/>
      <c r="Y34" s="36"/>
      <c r="Z34" s="36"/>
      <c r="AA34" s="36"/>
      <c r="AB34" s="36"/>
    </row>
    <row r="35" spans="1:28">
      <c r="A35" s="2"/>
      <c r="B35" s="35"/>
      <c r="C35" s="35"/>
      <c r="D35" s="35"/>
      <c r="E35" s="35"/>
      <c r="F35" s="35"/>
      <c r="G35" s="35"/>
      <c r="H35" s="35"/>
      <c r="I35" s="35"/>
      <c r="K35" s="32"/>
      <c r="L35" s="32"/>
      <c r="M35" s="32"/>
      <c r="N35" s="32"/>
      <c r="O35" s="32"/>
      <c r="P35" s="32"/>
      <c r="Q35" s="32"/>
      <c r="R35" s="32"/>
      <c r="S35" s="36"/>
      <c r="U35" s="36"/>
      <c r="V35" s="36"/>
      <c r="W35" s="36"/>
      <c r="X35" s="36"/>
      <c r="Y35" s="36"/>
      <c r="Z35" s="36"/>
      <c r="AA35" s="36"/>
      <c r="AB35" s="36"/>
    </row>
    <row r="36" spans="1:28">
      <c r="A36" s="2"/>
      <c r="B36" s="35"/>
      <c r="C36" s="35"/>
      <c r="D36" s="35"/>
      <c r="E36" s="35"/>
      <c r="F36" s="35"/>
      <c r="G36" s="35"/>
      <c r="H36" s="35"/>
      <c r="I36" s="35"/>
      <c r="K36" s="32"/>
      <c r="L36" s="32"/>
      <c r="M36" s="32"/>
      <c r="N36" s="32"/>
      <c r="O36" s="32"/>
      <c r="P36" s="32"/>
      <c r="Q36" s="32"/>
      <c r="R36" s="32"/>
      <c r="S36" s="36"/>
      <c r="U36" s="36"/>
      <c r="V36" s="36"/>
      <c r="W36" s="36"/>
      <c r="X36" s="36"/>
      <c r="Y36" s="36"/>
      <c r="Z36" s="36"/>
      <c r="AA36" s="36"/>
      <c r="AB36" s="36"/>
    </row>
    <row r="37" spans="1:28">
      <c r="A37" s="2"/>
      <c r="B37" s="35"/>
      <c r="C37" s="35"/>
      <c r="D37" s="35"/>
      <c r="E37" s="35"/>
      <c r="F37" s="35"/>
      <c r="G37" s="35"/>
      <c r="H37" s="35"/>
      <c r="I37" s="35"/>
      <c r="K37" s="32"/>
      <c r="L37" s="32"/>
      <c r="M37" s="32"/>
      <c r="N37" s="32"/>
      <c r="O37" s="32"/>
      <c r="P37" s="32"/>
      <c r="Q37" s="32"/>
      <c r="R37" s="32"/>
      <c r="S37" s="36"/>
      <c r="U37" s="36"/>
      <c r="V37" s="36"/>
      <c r="W37" s="36"/>
      <c r="X37" s="36"/>
      <c r="Y37" s="36"/>
      <c r="Z37" s="36"/>
      <c r="AA37" s="36"/>
      <c r="AB37" s="36"/>
    </row>
    <row r="38" spans="1:28">
      <c r="A38" s="2"/>
      <c r="B38" s="35"/>
      <c r="C38" s="35"/>
      <c r="D38" s="35"/>
      <c r="E38" s="35"/>
      <c r="F38" s="35"/>
      <c r="G38" s="35"/>
      <c r="H38" s="35"/>
      <c r="I38" s="35"/>
      <c r="K38" s="32"/>
      <c r="L38" s="32"/>
      <c r="M38" s="32"/>
      <c r="N38" s="32"/>
      <c r="O38" s="32"/>
      <c r="P38" s="32"/>
      <c r="Q38" s="32"/>
      <c r="R38" s="32"/>
      <c r="S38" s="36"/>
      <c r="U38" s="36"/>
      <c r="V38" s="36"/>
      <c r="W38" s="36"/>
      <c r="X38" s="36"/>
      <c r="Y38" s="36"/>
      <c r="Z38" s="36"/>
      <c r="AA38" s="36"/>
      <c r="AB38" s="36"/>
    </row>
    <row r="39" spans="1:28">
      <c r="A39" s="2"/>
      <c r="B39" s="35"/>
      <c r="C39" s="35"/>
      <c r="D39" s="35"/>
      <c r="E39" s="35"/>
      <c r="F39" s="35"/>
      <c r="G39" s="35"/>
      <c r="H39" s="35"/>
      <c r="I39" s="35"/>
      <c r="K39" s="32"/>
      <c r="L39" s="32"/>
      <c r="M39" s="32"/>
      <c r="N39" s="32"/>
      <c r="O39" s="32"/>
      <c r="P39" s="32"/>
      <c r="Q39" s="32"/>
      <c r="R39" s="32"/>
      <c r="S39" s="36"/>
      <c r="U39" s="36"/>
      <c r="V39" s="36"/>
      <c r="W39" s="36"/>
      <c r="X39" s="36"/>
      <c r="Y39" s="36"/>
      <c r="Z39" s="36"/>
      <c r="AA39" s="36"/>
      <c r="AB39" s="36"/>
    </row>
    <row r="40" spans="1:28">
      <c r="A40" s="2"/>
      <c r="B40" s="35"/>
      <c r="C40" s="35"/>
      <c r="D40" s="35"/>
      <c r="E40" s="35"/>
      <c r="F40" s="35"/>
      <c r="G40" s="35"/>
      <c r="H40" s="35"/>
      <c r="I40" s="35"/>
      <c r="K40" s="32"/>
      <c r="L40" s="32"/>
      <c r="M40" s="32"/>
      <c r="N40" s="32"/>
      <c r="O40" s="32"/>
      <c r="P40" s="32"/>
      <c r="Q40" s="32"/>
      <c r="R40" s="32"/>
      <c r="S40" s="36"/>
      <c r="U40" s="36"/>
      <c r="V40" s="36"/>
      <c r="W40" s="36"/>
      <c r="X40" s="36"/>
      <c r="Y40" s="36"/>
      <c r="Z40" s="36"/>
      <c r="AA40" s="36"/>
      <c r="AB40" s="36"/>
    </row>
    <row r="41" spans="1:28">
      <c r="A41" s="2"/>
      <c r="B41" s="35"/>
      <c r="C41" s="35"/>
      <c r="D41" s="35"/>
      <c r="E41" s="35"/>
      <c r="F41" s="35"/>
      <c r="G41" s="35"/>
      <c r="H41" s="35"/>
      <c r="I41" s="35"/>
      <c r="K41" s="32"/>
      <c r="L41" s="32"/>
      <c r="M41" s="32"/>
      <c r="N41" s="32"/>
      <c r="O41" s="32"/>
      <c r="P41" s="32"/>
      <c r="Q41" s="32"/>
      <c r="R41" s="32"/>
      <c r="S41" s="36"/>
      <c r="U41" s="36"/>
      <c r="V41" s="36"/>
      <c r="W41" s="36"/>
      <c r="X41" s="36"/>
      <c r="Y41" s="36"/>
      <c r="Z41" s="36"/>
      <c r="AA41" s="36"/>
      <c r="AB41" s="36"/>
    </row>
    <row r="42" spans="1:28">
      <c r="A42" s="2"/>
      <c r="B42" s="35"/>
      <c r="C42" s="35"/>
      <c r="D42" s="35"/>
      <c r="E42" s="35"/>
      <c r="F42" s="35"/>
      <c r="G42" s="35"/>
      <c r="H42" s="35"/>
      <c r="I42" s="35"/>
      <c r="K42" s="32"/>
      <c r="L42" s="32"/>
      <c r="M42" s="32"/>
      <c r="N42" s="32"/>
      <c r="O42" s="32"/>
      <c r="P42" s="32"/>
      <c r="Q42" s="32"/>
      <c r="R42" s="32"/>
      <c r="S42" s="36"/>
      <c r="U42" s="36"/>
      <c r="V42" s="36"/>
      <c r="W42" s="36"/>
      <c r="X42" s="36"/>
      <c r="Y42" s="36"/>
      <c r="Z42" s="36"/>
      <c r="AA42" s="36"/>
      <c r="AB42" s="36"/>
    </row>
    <row r="43" spans="1:28">
      <c r="A43" s="2"/>
      <c r="B43" s="35"/>
      <c r="C43" s="35"/>
      <c r="D43" s="35"/>
      <c r="E43" s="35"/>
      <c r="F43" s="35"/>
      <c r="G43" s="35"/>
      <c r="H43" s="35"/>
      <c r="I43" s="35"/>
      <c r="K43" s="32"/>
      <c r="L43" s="32"/>
      <c r="M43" s="32"/>
      <c r="N43" s="32"/>
      <c r="O43" s="32"/>
      <c r="P43" s="32"/>
      <c r="Q43" s="32"/>
      <c r="R43" s="32"/>
      <c r="S43" s="36"/>
      <c r="U43" s="36"/>
      <c r="V43" s="36"/>
      <c r="W43" s="36"/>
      <c r="X43" s="36"/>
      <c r="Y43" s="36"/>
      <c r="Z43" s="36"/>
      <c r="AA43" s="36"/>
      <c r="AB43" s="36"/>
    </row>
    <row r="44" spans="1:28">
      <c r="A44" s="2"/>
      <c r="B44" s="35"/>
      <c r="C44" s="35"/>
      <c r="D44" s="35"/>
      <c r="E44" s="35"/>
      <c r="F44" s="35"/>
      <c r="G44" s="35"/>
      <c r="H44" s="35"/>
      <c r="I44" s="35"/>
      <c r="K44" s="32"/>
      <c r="L44" s="32"/>
      <c r="M44" s="32"/>
      <c r="N44" s="32"/>
      <c r="O44" s="32"/>
      <c r="P44" s="32"/>
      <c r="Q44" s="32"/>
      <c r="R44" s="32"/>
      <c r="S44" s="36"/>
      <c r="U44" s="36"/>
      <c r="V44" s="36"/>
      <c r="W44" s="36"/>
      <c r="X44" s="36"/>
      <c r="Y44" s="36"/>
      <c r="Z44" s="36"/>
      <c r="AA44" s="36"/>
      <c r="AB44" s="36"/>
    </row>
    <row r="45" spans="1:28">
      <c r="A45" s="2"/>
      <c r="B45" s="35"/>
      <c r="C45" s="35"/>
      <c r="D45" s="35"/>
      <c r="E45" s="35"/>
      <c r="F45" s="35"/>
      <c r="G45" s="35"/>
      <c r="H45" s="35"/>
      <c r="I45" s="35"/>
      <c r="K45" s="32"/>
      <c r="L45" s="32"/>
      <c r="M45" s="32"/>
      <c r="N45" s="32"/>
      <c r="O45" s="32"/>
      <c r="P45" s="32"/>
      <c r="Q45" s="32"/>
      <c r="R45" s="32"/>
      <c r="S45" s="36"/>
      <c r="U45" s="36"/>
      <c r="V45" s="36"/>
      <c r="W45" s="36"/>
      <c r="X45" s="36"/>
      <c r="Y45" s="36"/>
      <c r="Z45" s="36"/>
      <c r="AA45" s="36"/>
      <c r="AB45" s="36"/>
    </row>
    <row r="46" spans="1:28">
      <c r="A46" s="2"/>
      <c r="B46" s="35"/>
      <c r="C46" s="35"/>
      <c r="D46" s="35"/>
      <c r="E46" s="35"/>
      <c r="F46" s="35"/>
      <c r="G46" s="35"/>
      <c r="H46" s="35"/>
      <c r="I46" s="35"/>
      <c r="K46" s="32"/>
      <c r="L46" s="32"/>
      <c r="M46" s="32"/>
      <c r="N46" s="32"/>
      <c r="O46" s="32"/>
      <c r="P46" s="32"/>
      <c r="Q46" s="32"/>
      <c r="R46" s="32"/>
      <c r="S46" s="36"/>
      <c r="U46" s="36"/>
      <c r="V46" s="36"/>
      <c r="W46" s="36"/>
      <c r="X46" s="36"/>
      <c r="Y46" s="36"/>
      <c r="Z46" s="36"/>
      <c r="AA46" s="36"/>
      <c r="AB46" s="36"/>
    </row>
    <row r="47" spans="1:28">
      <c r="A47" s="2"/>
      <c r="B47" s="35"/>
      <c r="C47" s="35"/>
      <c r="D47" s="35"/>
      <c r="E47" s="35"/>
      <c r="F47" s="35"/>
      <c r="G47" s="35"/>
      <c r="H47" s="35"/>
      <c r="I47" s="35"/>
      <c r="K47" s="32"/>
      <c r="L47" s="32"/>
      <c r="M47" s="32"/>
      <c r="N47" s="32"/>
      <c r="O47" s="32"/>
      <c r="P47" s="32"/>
      <c r="Q47" s="32"/>
      <c r="R47" s="32"/>
      <c r="S47" s="36"/>
      <c r="U47" s="36"/>
      <c r="V47" s="36"/>
      <c r="W47" s="36"/>
      <c r="X47" s="36"/>
      <c r="Y47" s="36"/>
      <c r="Z47" s="36"/>
      <c r="AA47" s="36"/>
      <c r="AB47" s="36"/>
    </row>
    <row r="48" spans="1:28">
      <c r="A48" s="2"/>
      <c r="B48" s="35"/>
      <c r="C48" s="35"/>
      <c r="D48" s="35"/>
      <c r="E48" s="35"/>
      <c r="F48" s="35"/>
      <c r="G48" s="35"/>
      <c r="H48" s="35"/>
      <c r="I48" s="35"/>
      <c r="K48" s="32"/>
      <c r="L48" s="32"/>
      <c r="M48" s="32"/>
      <c r="N48" s="32"/>
      <c r="O48" s="32"/>
      <c r="P48" s="32"/>
      <c r="Q48" s="32"/>
      <c r="R48" s="32"/>
      <c r="S48" s="36"/>
      <c r="U48" s="36"/>
      <c r="V48" s="36"/>
      <c r="W48" s="36"/>
      <c r="X48" s="36"/>
      <c r="Y48" s="36"/>
      <c r="Z48" s="36"/>
      <c r="AA48" s="36"/>
      <c r="AB48" s="36"/>
    </row>
    <row r="49" spans="1:28">
      <c r="A49" s="2"/>
      <c r="B49" s="35"/>
      <c r="C49" s="35"/>
      <c r="D49" s="35"/>
      <c r="E49" s="35"/>
      <c r="F49" s="35"/>
      <c r="G49" s="35"/>
      <c r="H49" s="35"/>
      <c r="I49" s="35"/>
      <c r="K49" s="32"/>
      <c r="L49" s="32"/>
      <c r="M49" s="32"/>
      <c r="N49" s="32"/>
      <c r="O49" s="32"/>
      <c r="P49" s="32"/>
      <c r="Q49" s="32"/>
      <c r="R49" s="32"/>
      <c r="S49" s="36"/>
      <c r="U49" s="36"/>
      <c r="V49" s="36"/>
      <c r="W49" s="36"/>
      <c r="X49" s="36"/>
      <c r="Y49" s="36"/>
      <c r="Z49" s="36"/>
      <c r="AA49" s="36"/>
      <c r="AB49" s="3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B1" sqref="B1"/>
    </sheetView>
  </sheetViews>
  <sheetFormatPr defaultRowHeight="15"/>
  <cols>
    <col min="1" max="1" width="10" customWidth="1"/>
    <col min="2" max="2" width="20.5703125" customWidth="1"/>
    <col min="3" max="3" width="14.7109375" bestFit="1" customWidth="1"/>
  </cols>
  <sheetData>
    <row r="1" spans="1:3">
      <c r="A1" s="1" t="s">
        <v>0</v>
      </c>
      <c r="B1" t="s">
        <v>104</v>
      </c>
    </row>
    <row r="2" spans="1:3">
      <c r="A2" s="1" t="s">
        <v>1</v>
      </c>
      <c r="B2" t="s">
        <v>4</v>
      </c>
    </row>
    <row r="3" spans="1:3">
      <c r="A3" s="1" t="s">
        <v>2</v>
      </c>
      <c r="B3" t="s">
        <v>9</v>
      </c>
    </row>
    <row r="4" spans="1:3">
      <c r="A4" s="1" t="s">
        <v>3</v>
      </c>
      <c r="B4" s="32" t="s">
        <v>52</v>
      </c>
    </row>
    <row r="7" spans="1:3">
      <c r="A7" s="3"/>
      <c r="B7" s="5" t="s">
        <v>32</v>
      </c>
      <c r="C7" s="5" t="s">
        <v>31</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9">
      <c r="A17" s="2">
        <v>42916</v>
      </c>
      <c r="B17" s="9">
        <v>50.408583714501873</v>
      </c>
      <c r="C17" s="9">
        <v>50.669330779220466</v>
      </c>
    </row>
    <row r="18" spans="1:9">
      <c r="A18" s="2">
        <v>43008</v>
      </c>
      <c r="B18" s="9">
        <v>50.003442743375125</v>
      </c>
      <c r="C18" s="9">
        <v>50.402366389264174</v>
      </c>
      <c r="F18" s="31"/>
      <c r="G18" s="31"/>
    </row>
    <row r="19" spans="1:9">
      <c r="A19" s="2">
        <v>43100</v>
      </c>
      <c r="B19" s="9">
        <v>50.902745633028779</v>
      </c>
      <c r="C19" s="9">
        <v>50.294004777769253</v>
      </c>
    </row>
    <row r="20" spans="1:9">
      <c r="A20" s="2">
        <v>43190</v>
      </c>
      <c r="B20" s="9">
        <v>50.510686057114754</v>
      </c>
      <c r="C20" s="9">
        <v>50.456364537005129</v>
      </c>
    </row>
    <row r="21" spans="1:9">
      <c r="A21" s="2">
        <v>43281</v>
      </c>
      <c r="B21" s="9">
        <v>49.216549871731729</v>
      </c>
      <c r="C21" s="9">
        <v>50.158356076312593</v>
      </c>
    </row>
    <row r="22" spans="1:9">
      <c r="A22" s="2">
        <v>43373</v>
      </c>
      <c r="B22" s="9">
        <v>49.811538859617571</v>
      </c>
      <c r="C22" s="9">
        <v>50.110380105373196</v>
      </c>
      <c r="G22" s="32"/>
    </row>
    <row r="23" spans="1:9">
      <c r="A23" s="2">
        <v>43465</v>
      </c>
      <c r="B23" s="9">
        <v>51.24918617027879</v>
      </c>
      <c r="C23" s="9">
        <v>50.196990239685711</v>
      </c>
      <c r="F23" s="32"/>
      <c r="G23" s="32"/>
    </row>
    <row r="24" spans="1:9">
      <c r="A24" s="2">
        <v>43555</v>
      </c>
      <c r="B24" s="9">
        <v>47.040456145932851</v>
      </c>
      <c r="C24" s="9">
        <v>49.329432761890232</v>
      </c>
      <c r="F24" s="32"/>
      <c r="G24" s="32"/>
    </row>
    <row r="25" spans="1:9">
      <c r="A25" s="2">
        <v>43646</v>
      </c>
      <c r="B25" s="9">
        <v>48.80227470710566</v>
      </c>
      <c r="C25" s="9">
        <v>49.22586397073372</v>
      </c>
    </row>
    <row r="26" spans="1:9">
      <c r="A26" s="2">
        <v>43738</v>
      </c>
      <c r="B26" s="9">
        <v>50.905229566544996</v>
      </c>
      <c r="C26" s="9">
        <v>49.499286647465574</v>
      </c>
    </row>
    <row r="27" spans="1:9">
      <c r="A27" s="2">
        <v>43830</v>
      </c>
      <c r="B27" s="9">
        <v>50.90421980520469</v>
      </c>
      <c r="C27" s="9">
        <v>49.413045056197049</v>
      </c>
    </row>
    <row r="28" spans="1:9">
      <c r="A28" s="2">
        <v>43921</v>
      </c>
      <c r="B28" s="9">
        <v>56.441508187017597</v>
      </c>
      <c r="C28" s="9">
        <v>51.763308066468227</v>
      </c>
      <c r="I28" s="38"/>
    </row>
    <row r="29" spans="1:9">
      <c r="A29" s="2">
        <v>44012</v>
      </c>
      <c r="B29" s="35">
        <v>54.532470033616235</v>
      </c>
      <c r="C29" s="9">
        <v>53.195856898095869</v>
      </c>
    </row>
    <row r="30" spans="1:9">
      <c r="A30" s="2">
        <v>44104</v>
      </c>
      <c r="B30" s="35">
        <v>53.483381022593591</v>
      </c>
      <c r="C30" s="35">
        <v>53.840394762108026</v>
      </c>
    </row>
    <row r="31" spans="1:9">
      <c r="A31" s="2">
        <v>44196</v>
      </c>
      <c r="B31" s="35">
        <v>53.209143558031577</v>
      </c>
      <c r="C31" s="35">
        <v>54.416625700314746</v>
      </c>
      <c r="G31" s="38"/>
      <c r="H31" s="38"/>
    </row>
    <row r="32" spans="1:9">
      <c r="A32" s="2">
        <v>44286</v>
      </c>
      <c r="B32" s="35">
        <f>0.491140288438403*100</f>
        <v>49.114028843840302</v>
      </c>
      <c r="C32" s="35">
        <f>0.525847558645204*100</f>
        <v>52.584755864520403</v>
      </c>
      <c r="H32" s="38"/>
    </row>
    <row r="33" spans="1:6">
      <c r="A33" s="2">
        <v>44377</v>
      </c>
      <c r="B33" s="35">
        <f>0.490009555660582*100</f>
        <v>49.000955566058202</v>
      </c>
      <c r="C33" s="35">
        <v>51.180002833239023</v>
      </c>
      <c r="F33" s="38"/>
    </row>
    <row r="34" spans="1:6">
      <c r="A34" s="2">
        <v>44469</v>
      </c>
      <c r="B34" s="35">
        <v>48.704327865529692</v>
      </c>
      <c r="C34" s="35">
        <v>49.985239543973051</v>
      </c>
      <c r="F34" s="38"/>
    </row>
    <row r="35" spans="1:6">
      <c r="A35" s="2">
        <v>44561</v>
      </c>
      <c r="B35" s="35">
        <v>49.99973679509619</v>
      </c>
      <c r="C35" s="35">
        <v>49.182887853239201</v>
      </c>
      <c r="F35" s="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9" sqref="G9"/>
    </sheetView>
  </sheetViews>
  <sheetFormatPr defaultRowHeight="15"/>
  <cols>
    <col min="1" max="1" width="10.42578125" bestFit="1" customWidth="1"/>
    <col min="2" max="2" width="20.5703125" customWidth="1"/>
    <col min="3" max="3" width="10.5703125" bestFit="1" customWidth="1"/>
  </cols>
  <sheetData>
    <row r="1" spans="1:3">
      <c r="A1" s="1" t="s">
        <v>0</v>
      </c>
      <c r="B1" t="s">
        <v>105</v>
      </c>
    </row>
    <row r="2" spans="1:3">
      <c r="A2" s="1" t="s">
        <v>1</v>
      </c>
      <c r="B2" t="s">
        <v>4</v>
      </c>
    </row>
    <row r="3" spans="1:3">
      <c r="A3" s="1" t="s">
        <v>2</v>
      </c>
      <c r="B3" t="s">
        <v>9</v>
      </c>
    </row>
    <row r="4" spans="1:3">
      <c r="A4" s="1" t="s">
        <v>3</v>
      </c>
      <c r="B4" t="s">
        <v>43</v>
      </c>
    </row>
    <row r="7" spans="1:3">
      <c r="A7" s="3"/>
      <c r="B7" s="5" t="s">
        <v>21</v>
      </c>
      <c r="C7" s="5" t="s">
        <v>22</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15">
      <c r="A17" s="2">
        <v>42916</v>
      </c>
      <c r="B17" s="4">
        <v>1.380995691013972</v>
      </c>
      <c r="C17" s="4">
        <v>0.89698318904399255</v>
      </c>
    </row>
    <row r="18" spans="1:15">
      <c r="A18" s="2">
        <v>43008</v>
      </c>
      <c r="B18" s="4">
        <v>1.3549041313490595</v>
      </c>
      <c r="C18" s="4">
        <v>0.93360024929565555</v>
      </c>
    </row>
    <row r="19" spans="1:15">
      <c r="A19" s="2">
        <v>43100</v>
      </c>
      <c r="B19" s="4">
        <v>1.4080698016040876</v>
      </c>
      <c r="C19" s="4">
        <v>0.95661011978333799</v>
      </c>
    </row>
    <row r="20" spans="1:15">
      <c r="A20" s="2">
        <v>43190</v>
      </c>
      <c r="B20" s="4">
        <v>1.4064612075634073</v>
      </c>
      <c r="C20" s="4">
        <v>1.0355777294445103</v>
      </c>
    </row>
    <row r="21" spans="1:15">
      <c r="A21" s="2">
        <v>43281</v>
      </c>
      <c r="B21" s="4">
        <v>1.3759496979585846</v>
      </c>
      <c r="C21" s="4">
        <v>1.0518802387738668</v>
      </c>
    </row>
    <row r="22" spans="1:15">
      <c r="A22" s="2">
        <v>43373</v>
      </c>
      <c r="B22" s="4">
        <v>1.3967212817944834</v>
      </c>
      <c r="C22" s="4">
        <v>1.0198150598048594</v>
      </c>
    </row>
    <row r="23" spans="1:15">
      <c r="A23" s="2">
        <v>43465</v>
      </c>
      <c r="B23" s="4">
        <v>1.420436435994151</v>
      </c>
      <c r="C23" s="4">
        <v>1.0537759373173761</v>
      </c>
      <c r="G23" s="32"/>
    </row>
    <row r="24" spans="1:15">
      <c r="A24" s="2">
        <v>43555</v>
      </c>
      <c r="B24" s="4">
        <v>1.4099162007291384</v>
      </c>
      <c r="C24" s="4">
        <v>1.0346916173995748</v>
      </c>
    </row>
    <row r="25" spans="1:15">
      <c r="A25" s="2">
        <v>43646</v>
      </c>
      <c r="B25" s="4">
        <v>1.4045192854524093</v>
      </c>
      <c r="C25" s="4">
        <v>1.1430692803728206</v>
      </c>
    </row>
    <row r="26" spans="1:15">
      <c r="A26" s="2">
        <v>43738</v>
      </c>
      <c r="B26" s="4">
        <v>1.4068871757593593</v>
      </c>
      <c r="C26" s="4">
        <v>1.213583690397809</v>
      </c>
    </row>
    <row r="27" spans="1:15">
      <c r="A27" s="2">
        <v>43830</v>
      </c>
      <c r="B27" s="4">
        <v>1.4487799437295763</v>
      </c>
      <c r="C27" s="4">
        <v>1.2497058492018829</v>
      </c>
    </row>
    <row r="28" spans="1:15">
      <c r="A28" s="2">
        <v>43921</v>
      </c>
      <c r="B28" s="4">
        <f>0.0140423678722284*100</f>
        <v>1.4042367872228401</v>
      </c>
      <c r="C28" s="4">
        <f>0.0126567749643016*100</f>
        <v>1.26567749643016</v>
      </c>
    </row>
    <row r="29" spans="1:15">
      <c r="A29" s="2">
        <v>44012</v>
      </c>
      <c r="B29" s="4">
        <f>0.0146110791235682*100</f>
        <v>1.46110791235682</v>
      </c>
      <c r="C29" s="4">
        <f>0.0125773714174874*100</f>
        <v>1.25773714174874</v>
      </c>
      <c r="D29" s="4"/>
    </row>
    <row r="30" spans="1:15">
      <c r="A30" s="2">
        <v>44104</v>
      </c>
      <c r="B30" s="4">
        <v>1.4760379098123504</v>
      </c>
      <c r="C30" s="4">
        <v>1.2443429814681828</v>
      </c>
    </row>
    <row r="31" spans="1:15">
      <c r="A31" s="2">
        <v>44196</v>
      </c>
      <c r="B31" s="4">
        <v>1.4930772297887036</v>
      </c>
      <c r="C31" s="47">
        <v>1.1949259619754282</v>
      </c>
      <c r="I31" s="38"/>
      <c r="J31" s="38"/>
      <c r="N31" s="38"/>
      <c r="O31" s="38"/>
    </row>
    <row r="32" spans="1:15">
      <c r="A32" s="2">
        <v>44286</v>
      </c>
      <c r="B32" s="4">
        <f>0.0146501233237946*100</f>
        <v>1.4650123323794599</v>
      </c>
      <c r="C32" s="47">
        <f>0.0117140574833921*100</f>
        <v>1.17140574833921</v>
      </c>
    </row>
    <row r="33" spans="1:13">
      <c r="A33" s="2">
        <v>44377</v>
      </c>
      <c r="B33" s="4">
        <v>1.4552819428953845</v>
      </c>
      <c r="C33" s="47">
        <v>1.1465121167749737</v>
      </c>
      <c r="E33" s="37"/>
      <c r="H33" s="38"/>
    </row>
    <row r="34" spans="1:13">
      <c r="A34" s="2">
        <v>44469</v>
      </c>
      <c r="B34" s="4">
        <v>1.4604095183642591</v>
      </c>
      <c r="C34" s="47">
        <v>1.1409953986369454</v>
      </c>
      <c r="H34" s="38"/>
    </row>
    <row r="35" spans="1:13">
      <c r="A35" s="2">
        <v>44561</v>
      </c>
      <c r="B35" s="4">
        <v>1.4638627869028999</v>
      </c>
      <c r="C35" s="47">
        <v>1.1846946052619201</v>
      </c>
      <c r="H35" s="38"/>
      <c r="M35" s="38"/>
    </row>
    <row r="36" spans="1:13">
      <c r="M36" s="38"/>
    </row>
    <row r="37" spans="1:13">
      <c r="M37" s="3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G10" sqref="G10"/>
    </sheetView>
  </sheetViews>
  <sheetFormatPr defaultRowHeight="15"/>
  <cols>
    <col min="1" max="1" width="14.140625" customWidth="1"/>
    <col min="2" max="2" width="20.5703125" customWidth="1"/>
    <col min="3" max="3" width="12" bestFit="1" customWidth="1"/>
    <col min="8" max="8" width="15.7109375" bestFit="1" customWidth="1"/>
    <col min="10" max="10" width="15.7109375" bestFit="1" customWidth="1"/>
    <col min="12" max="12" width="14.5703125" customWidth="1"/>
    <col min="14" max="14" width="15.7109375" bestFit="1" customWidth="1"/>
  </cols>
  <sheetData>
    <row r="1" spans="1:10">
      <c r="A1" s="1" t="s">
        <v>0</v>
      </c>
      <c r="B1" t="s">
        <v>106</v>
      </c>
    </row>
    <row r="2" spans="1:10">
      <c r="A2" s="1" t="s">
        <v>1</v>
      </c>
      <c r="B2" t="s">
        <v>14</v>
      </c>
    </row>
    <row r="3" spans="1:10">
      <c r="A3" s="1" t="s">
        <v>2</v>
      </c>
      <c r="B3" t="s">
        <v>9</v>
      </c>
    </row>
    <row r="4" spans="1:10">
      <c r="A4" s="1" t="s">
        <v>3</v>
      </c>
    </row>
    <row r="7" spans="1:10">
      <c r="A7" s="3"/>
      <c r="B7" s="5" t="s">
        <v>36</v>
      </c>
      <c r="C7" s="11"/>
      <c r="D7" s="17"/>
    </row>
    <row r="8" spans="1:10">
      <c r="A8" s="2">
        <v>43190</v>
      </c>
      <c r="B8" s="9">
        <v>4.5684688600000003</v>
      </c>
    </row>
    <row r="9" spans="1:10">
      <c r="A9" s="2">
        <v>43281</v>
      </c>
      <c r="B9" s="9">
        <v>6.5727922110000003</v>
      </c>
      <c r="C9" s="41"/>
    </row>
    <row r="10" spans="1:10">
      <c r="A10" s="2">
        <v>43373</v>
      </c>
      <c r="B10" s="9">
        <v>8.1845161829999995</v>
      </c>
      <c r="C10" s="41"/>
    </row>
    <row r="11" spans="1:10">
      <c r="A11" s="2">
        <v>43465</v>
      </c>
      <c r="B11" s="9">
        <v>10.583130053</v>
      </c>
      <c r="C11" s="41"/>
      <c r="H11" s="40"/>
      <c r="J11" s="40"/>
    </row>
    <row r="12" spans="1:10">
      <c r="A12" s="2">
        <v>43555</v>
      </c>
      <c r="B12" s="9">
        <v>14.992522866</v>
      </c>
      <c r="C12" s="41"/>
    </row>
    <row r="13" spans="1:10">
      <c r="A13" s="2">
        <v>43646</v>
      </c>
      <c r="B13" s="9">
        <v>17.375924939000001</v>
      </c>
      <c r="C13" s="41"/>
      <c r="D13" s="42"/>
    </row>
    <row r="14" spans="1:10">
      <c r="A14" s="2">
        <v>43738</v>
      </c>
      <c r="B14" s="9">
        <v>19.649134413999999</v>
      </c>
      <c r="C14" s="41"/>
      <c r="D14" s="42"/>
    </row>
    <row r="15" spans="1:10">
      <c r="A15" s="2">
        <v>43830</v>
      </c>
      <c r="B15" s="9">
        <v>21.683818379000002</v>
      </c>
      <c r="C15" s="41"/>
      <c r="D15" s="42"/>
    </row>
    <row r="16" spans="1:10">
      <c r="A16" s="2">
        <v>43921</v>
      </c>
      <c r="B16" s="9">
        <v>23.818884721</v>
      </c>
      <c r="C16" s="41"/>
      <c r="D16" s="42"/>
      <c r="E16" s="9"/>
    </row>
    <row r="17" spans="1:14">
      <c r="A17" s="2">
        <v>44012</v>
      </c>
      <c r="B17" s="9">
        <f>26298084525/1000000000</f>
        <v>26.298084525</v>
      </c>
      <c r="C17" s="41"/>
      <c r="D17" s="42"/>
    </row>
    <row r="18" spans="1:14">
      <c r="A18" s="2">
        <v>44104</v>
      </c>
      <c r="B18" s="4">
        <f>29574357502/1000000000</f>
        <v>29.574357502000002</v>
      </c>
      <c r="C18" s="41"/>
      <c r="D18" s="42"/>
      <c r="L18" s="44"/>
      <c r="N18" s="40"/>
    </row>
    <row r="19" spans="1:14">
      <c r="A19" s="2">
        <v>44196</v>
      </c>
      <c r="B19" s="4">
        <v>32.287214994999999</v>
      </c>
      <c r="C19" s="41"/>
      <c r="D19" s="42"/>
    </row>
    <row r="20" spans="1:14">
      <c r="A20" s="2">
        <v>44286</v>
      </c>
      <c r="B20" s="4">
        <v>36.648727260999998</v>
      </c>
      <c r="C20" s="41"/>
      <c r="D20" s="42"/>
    </row>
    <row r="21" spans="1:14">
      <c r="A21" s="2">
        <v>44377</v>
      </c>
      <c r="B21" s="4">
        <v>40.593842299000002</v>
      </c>
      <c r="C21" s="41"/>
      <c r="D21" s="42"/>
      <c r="L21" s="44"/>
    </row>
    <row r="22" spans="1:14">
      <c r="A22" s="2">
        <v>44469</v>
      </c>
      <c r="B22" s="4">
        <v>43.867851043000002</v>
      </c>
      <c r="C22" s="41"/>
      <c r="D22" s="42"/>
      <c r="L22" s="44"/>
    </row>
    <row r="23" spans="1:14">
      <c r="A23" s="2">
        <v>44561</v>
      </c>
      <c r="B23" s="4">
        <v>47.934092853000003</v>
      </c>
      <c r="C23" s="41"/>
      <c r="D23" s="42"/>
      <c r="L23" s="44"/>
    </row>
    <row r="24" spans="1:14">
      <c r="H24" s="4"/>
      <c r="L24" s="44"/>
    </row>
    <row r="25" spans="1:14">
      <c r="L25" s="44"/>
    </row>
    <row r="26" spans="1:14">
      <c r="L26" s="44"/>
      <c r="N26" s="44"/>
    </row>
    <row r="27" spans="1:14">
      <c r="B27" s="12"/>
      <c r="L27" s="44"/>
      <c r="N27" s="44"/>
    </row>
    <row r="28" spans="1:14">
      <c r="B28" s="12"/>
      <c r="L28" s="44"/>
    </row>
    <row r="29" spans="1:14">
      <c r="B29" s="12"/>
      <c r="L29" s="44"/>
    </row>
    <row r="30" spans="1:14">
      <c r="B30" s="12"/>
      <c r="L30" s="44"/>
    </row>
    <row r="31" spans="1:14">
      <c r="B31" s="12"/>
      <c r="L31" s="44"/>
      <c r="N31" s="44"/>
    </row>
    <row r="32" spans="1:14">
      <c r="B32" s="12"/>
      <c r="L32" s="44"/>
    </row>
    <row r="33" spans="2:14">
      <c r="B33" s="12"/>
      <c r="L33" s="44"/>
      <c r="N33" s="44"/>
    </row>
    <row r="34" spans="2:14">
      <c r="B34" s="12"/>
      <c r="L34" s="44"/>
    </row>
    <row r="35" spans="2:14">
      <c r="L35" s="44"/>
      <c r="N35" s="44"/>
    </row>
    <row r="36" spans="2:14">
      <c r="L36" s="44"/>
    </row>
    <row r="37" spans="2:14">
      <c r="L37" s="44"/>
    </row>
    <row r="38" spans="2:14">
      <c r="L38" s="4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workbookViewId="0">
      <selection activeCell="G32" sqref="G32"/>
    </sheetView>
  </sheetViews>
  <sheetFormatPr defaultRowHeight="15"/>
  <cols>
    <col min="1" max="1" width="14.140625" customWidth="1"/>
    <col min="2" max="2" width="25.28515625" customWidth="1"/>
    <col min="3" max="3" width="12" bestFit="1" customWidth="1"/>
    <col min="4" max="4" width="12.7109375" bestFit="1" customWidth="1"/>
  </cols>
  <sheetData>
    <row r="1" spans="1:8">
      <c r="A1" s="1" t="s">
        <v>0</v>
      </c>
      <c r="B1" t="s">
        <v>107</v>
      </c>
    </row>
    <row r="2" spans="1:8">
      <c r="A2" s="1" t="s">
        <v>1</v>
      </c>
      <c r="B2" t="s">
        <v>53</v>
      </c>
    </row>
    <row r="3" spans="1:8">
      <c r="A3" s="1" t="s">
        <v>2</v>
      </c>
      <c r="B3" t="s">
        <v>9</v>
      </c>
    </row>
    <row r="4" spans="1:8">
      <c r="A4" s="1" t="s">
        <v>3</v>
      </c>
      <c r="B4" t="s">
        <v>42</v>
      </c>
    </row>
    <row r="7" spans="1:8">
      <c r="A7" s="3"/>
      <c r="B7" s="5" t="s">
        <v>50</v>
      </c>
      <c r="C7" s="5" t="s">
        <v>51</v>
      </c>
    </row>
    <row r="8" spans="1:8">
      <c r="A8" s="2">
        <v>41061</v>
      </c>
      <c r="B8">
        <v>22</v>
      </c>
      <c r="C8" s="9">
        <v>126.235242</v>
      </c>
      <c r="H8" s="13"/>
    </row>
    <row r="9" spans="1:8">
      <c r="A9" s="2">
        <v>41244</v>
      </c>
      <c r="B9">
        <v>22</v>
      </c>
      <c r="C9" s="9">
        <v>135.37785099999999</v>
      </c>
      <c r="D9" s="38"/>
      <c r="H9" s="13"/>
    </row>
    <row r="10" spans="1:8">
      <c r="A10" s="2">
        <v>41426</v>
      </c>
      <c r="B10">
        <v>23</v>
      </c>
      <c r="C10" s="9">
        <v>136.48057299999999</v>
      </c>
      <c r="D10" s="46"/>
      <c r="H10" s="13"/>
    </row>
    <row r="11" spans="1:8">
      <c r="A11" s="2">
        <v>41609</v>
      </c>
      <c r="B11">
        <v>22</v>
      </c>
      <c r="C11" s="9">
        <v>127.509832</v>
      </c>
      <c r="D11" s="46"/>
      <c r="H11" s="13"/>
    </row>
    <row r="12" spans="1:8">
      <c r="A12" s="2">
        <v>41791</v>
      </c>
      <c r="B12">
        <v>23</v>
      </c>
      <c r="C12" s="9">
        <v>118.950862</v>
      </c>
      <c r="D12" s="46"/>
      <c r="H12" s="13"/>
    </row>
    <row r="13" spans="1:8">
      <c r="A13" s="2">
        <v>41974</v>
      </c>
      <c r="B13">
        <v>24</v>
      </c>
      <c r="C13" s="9">
        <v>121.243554</v>
      </c>
      <c r="D13" s="46"/>
      <c r="H13" s="13"/>
    </row>
    <row r="14" spans="1:8">
      <c r="A14" s="2">
        <v>42156</v>
      </c>
      <c r="B14">
        <v>23</v>
      </c>
      <c r="C14" s="9">
        <v>127.804142</v>
      </c>
      <c r="D14" s="46"/>
      <c r="H14" s="13"/>
    </row>
    <row r="15" spans="1:8">
      <c r="A15" s="2">
        <v>42339</v>
      </c>
      <c r="B15">
        <v>25</v>
      </c>
      <c r="C15" s="9">
        <v>144.03834599999999</v>
      </c>
      <c r="D15" s="46"/>
      <c r="H15" s="13"/>
    </row>
    <row r="16" spans="1:8">
      <c r="A16" s="2">
        <v>42522</v>
      </c>
      <c r="B16">
        <v>27</v>
      </c>
      <c r="C16" s="9">
        <v>167.59769700000001</v>
      </c>
      <c r="D16" s="46"/>
      <c r="H16" s="13"/>
    </row>
    <row r="17" spans="1:8">
      <c r="A17" s="2">
        <v>42705</v>
      </c>
      <c r="B17">
        <v>28</v>
      </c>
      <c r="C17" s="9">
        <v>191.23185000000001</v>
      </c>
      <c r="D17" s="46"/>
      <c r="H17" s="13"/>
    </row>
    <row r="18" spans="1:8">
      <c r="A18" s="2">
        <v>42887</v>
      </c>
      <c r="B18">
        <v>32</v>
      </c>
      <c r="C18" s="9">
        <v>219.32824299999999</v>
      </c>
      <c r="D18" s="46"/>
      <c r="H18" s="13"/>
    </row>
    <row r="19" spans="1:8">
      <c r="A19" s="2">
        <v>43070</v>
      </c>
      <c r="B19">
        <v>32</v>
      </c>
      <c r="C19" s="9">
        <v>245.715711</v>
      </c>
      <c r="D19" s="46"/>
      <c r="H19" s="13"/>
    </row>
    <row r="20" spans="1:8">
      <c r="A20" s="2">
        <v>43252</v>
      </c>
      <c r="B20">
        <v>32</v>
      </c>
      <c r="C20" s="9">
        <v>275.37471099999999</v>
      </c>
      <c r="D20" s="46"/>
      <c r="H20" s="13"/>
    </row>
    <row r="21" spans="1:8">
      <c r="A21" s="2">
        <v>43435</v>
      </c>
      <c r="B21">
        <v>30</v>
      </c>
      <c r="C21" s="9">
        <v>325.45413400000001</v>
      </c>
      <c r="D21" s="46"/>
      <c r="H21" s="13"/>
    </row>
    <row r="22" spans="1:8">
      <c r="A22" s="2">
        <v>43617</v>
      </c>
      <c r="B22">
        <v>30</v>
      </c>
      <c r="C22" s="9">
        <v>399.977192</v>
      </c>
      <c r="D22" s="46"/>
      <c r="H22" s="13"/>
    </row>
    <row r="23" spans="1:8">
      <c r="A23" s="2">
        <v>43800</v>
      </c>
      <c r="B23">
        <v>30</v>
      </c>
      <c r="C23" s="9">
        <v>558.01142400000003</v>
      </c>
      <c r="D23" s="46"/>
      <c r="H23" s="13"/>
    </row>
    <row r="24" spans="1:8">
      <c r="A24" s="2">
        <v>43983</v>
      </c>
      <c r="B24">
        <v>36</v>
      </c>
      <c r="C24" s="9">
        <v>651.36814000000004</v>
      </c>
      <c r="D24" s="46"/>
      <c r="H24" s="13"/>
    </row>
    <row r="25" spans="1:8">
      <c r="A25" s="2">
        <v>44166</v>
      </c>
      <c r="B25" s="9">
        <v>36</v>
      </c>
      <c r="C25" s="9">
        <v>644.72813900000006</v>
      </c>
      <c r="D25" s="46"/>
    </row>
    <row r="26" spans="1:8">
      <c r="A26" s="2">
        <v>44348</v>
      </c>
      <c r="B26" s="9">
        <v>36</v>
      </c>
      <c r="C26" s="9">
        <v>659.15221899999995</v>
      </c>
      <c r="D26" s="46"/>
    </row>
    <row r="27" spans="1:8">
      <c r="A27" s="2">
        <v>44531</v>
      </c>
      <c r="B27" s="38">
        <v>41</v>
      </c>
      <c r="C27" s="9">
        <v>769.25894200000005</v>
      </c>
      <c r="D27" s="46"/>
    </row>
    <row r="28" spans="1:8">
      <c r="A28" s="2"/>
      <c r="B28" s="9"/>
      <c r="C28" s="9"/>
    </row>
    <row r="29" spans="1:8">
      <c r="A29" s="2"/>
      <c r="B29" s="9"/>
      <c r="C29" s="9"/>
    </row>
    <row r="30" spans="1:8">
      <c r="A30" s="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workbookViewId="0">
      <selection activeCell="E13" sqref="E13"/>
    </sheetView>
  </sheetViews>
  <sheetFormatPr defaultRowHeight="15"/>
  <cols>
    <col min="1" max="1" width="10" customWidth="1"/>
    <col min="2" max="2" width="20.5703125" customWidth="1"/>
    <col min="3" max="4" width="20.28515625" customWidth="1"/>
  </cols>
  <sheetData>
    <row r="1" spans="1:32">
      <c r="A1" s="1" t="s">
        <v>0</v>
      </c>
      <c r="B1" t="s">
        <v>108</v>
      </c>
    </row>
    <row r="2" spans="1:32">
      <c r="A2" s="1" t="s">
        <v>1</v>
      </c>
      <c r="B2" t="s">
        <v>4</v>
      </c>
    </row>
    <row r="3" spans="1:32">
      <c r="A3" s="1" t="s">
        <v>2</v>
      </c>
      <c r="B3" t="s">
        <v>88</v>
      </c>
    </row>
    <row r="4" spans="1:32">
      <c r="A4" s="1" t="s">
        <v>3</v>
      </c>
      <c r="B4" s="32" t="s">
        <v>54</v>
      </c>
    </row>
    <row r="7" spans="1:32">
      <c r="A7" s="3"/>
      <c r="B7" s="5" t="s">
        <v>5</v>
      </c>
      <c r="C7" s="5" t="s">
        <v>6</v>
      </c>
      <c r="D7" s="5" t="s">
        <v>7</v>
      </c>
      <c r="E7" s="8" t="s">
        <v>29</v>
      </c>
    </row>
    <row r="8" spans="1:32">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32">
      <c r="A9" s="2">
        <v>42185</v>
      </c>
      <c r="B9" s="33">
        <v>12.78749282949058</v>
      </c>
      <c r="C9" s="9">
        <v>12.19546761211905</v>
      </c>
      <c r="D9" s="9">
        <v>6.8181610299999997</v>
      </c>
      <c r="E9" s="33">
        <v>13.527318413854287</v>
      </c>
    </row>
    <row r="10" spans="1:32">
      <c r="A10" s="2">
        <v>42277</v>
      </c>
      <c r="B10" s="33">
        <v>12.197557064292679</v>
      </c>
      <c r="C10" s="9">
        <v>10.805912694916035</v>
      </c>
      <c r="D10" s="9">
        <v>6.3858144299999999</v>
      </c>
      <c r="E10" s="33">
        <v>13.096849983904779</v>
      </c>
    </row>
    <row r="11" spans="1:32">
      <c r="A11" s="2">
        <v>42369</v>
      </c>
      <c r="B11" s="33">
        <v>12.387012616057735</v>
      </c>
      <c r="C11" s="9">
        <v>8.2197051725269237</v>
      </c>
      <c r="D11" s="9">
        <v>4.4620201999999995</v>
      </c>
      <c r="E11" s="33">
        <v>12.767982802947392</v>
      </c>
    </row>
    <row r="12" spans="1:32">
      <c r="A12" s="2">
        <v>42460</v>
      </c>
      <c r="B12" s="33">
        <v>9.5513819531967421</v>
      </c>
      <c r="C12" s="9">
        <v>11.16412230562163</v>
      </c>
      <c r="D12" s="9">
        <v>5.6481311500000002</v>
      </c>
      <c r="E12" s="33">
        <v>11.730861115759435</v>
      </c>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2">
      <c r="A13" s="2">
        <v>42551</v>
      </c>
      <c r="B13" s="33">
        <v>14.212320532872717</v>
      </c>
      <c r="C13" s="9">
        <v>11.928581658259622</v>
      </c>
      <c r="D13" s="9">
        <v>5.6797565600000004</v>
      </c>
      <c r="E13" s="33">
        <v>12.087068041604967</v>
      </c>
    </row>
    <row r="14" spans="1:32">
      <c r="A14" s="2">
        <v>42643</v>
      </c>
      <c r="B14" s="33">
        <v>14.007745902890345</v>
      </c>
      <c r="C14" s="9">
        <v>11.198554010662814</v>
      </c>
      <c r="D14" s="9">
        <v>5.3705120900000001</v>
      </c>
      <c r="E14" s="33">
        <v>12.539615251254386</v>
      </c>
    </row>
    <row r="15" spans="1:32">
      <c r="A15" s="2">
        <v>42735</v>
      </c>
      <c r="B15" s="33">
        <v>13.518467927453123</v>
      </c>
      <c r="C15" s="9">
        <v>13.139891036252136</v>
      </c>
      <c r="D15" s="9">
        <v>3.3025130299999996</v>
      </c>
      <c r="E15" s="33">
        <v>12.822479079103232</v>
      </c>
    </row>
    <row r="16" spans="1:32">
      <c r="A16" s="2">
        <v>42825</v>
      </c>
      <c r="B16" s="33">
        <v>13.99380442503459</v>
      </c>
      <c r="C16" s="9">
        <v>11.174315567188632</v>
      </c>
      <c r="D16" s="9">
        <v>7.3096017147463002</v>
      </c>
      <c r="E16" s="33">
        <v>13.933084697062693</v>
      </c>
    </row>
    <row r="17" spans="1:17">
      <c r="A17" s="2">
        <v>42916</v>
      </c>
      <c r="B17" s="33">
        <v>13.553305146110858</v>
      </c>
      <c r="C17" s="9">
        <v>10.414622028570557</v>
      </c>
      <c r="D17" s="9">
        <v>7.100009104920038</v>
      </c>
      <c r="E17" s="33">
        <v>13.768330850372228</v>
      </c>
    </row>
    <row r="18" spans="1:17">
      <c r="A18" s="2">
        <v>43008</v>
      </c>
      <c r="B18" s="33">
        <v>13.105207874644009</v>
      </c>
      <c r="C18" s="9">
        <v>11.066612701697171</v>
      </c>
      <c r="D18" s="9">
        <v>7.1878955796035191</v>
      </c>
      <c r="E18" s="33">
        <v>13.542696343310645</v>
      </c>
    </row>
    <row r="19" spans="1:17">
      <c r="A19" s="2">
        <v>43100</v>
      </c>
      <c r="B19" s="33">
        <v>12.530646473078741</v>
      </c>
      <c r="C19" s="9">
        <v>10.644672963404819</v>
      </c>
      <c r="D19" s="9">
        <v>6.0438881303139009</v>
      </c>
      <c r="E19" s="33">
        <v>13.295740979717049</v>
      </c>
    </row>
    <row r="20" spans="1:17">
      <c r="A20" s="2">
        <v>43190</v>
      </c>
      <c r="B20" s="33">
        <v>13.238711962974046</v>
      </c>
      <c r="C20" s="9">
        <v>10.567446430059857</v>
      </c>
      <c r="D20" s="9">
        <v>6.7524740819046301</v>
      </c>
      <c r="E20" s="33">
        <v>13.106967864201916</v>
      </c>
    </row>
    <row r="21" spans="1:17">
      <c r="A21" s="2">
        <v>43281</v>
      </c>
      <c r="B21" s="33">
        <v>16.521949243548008</v>
      </c>
      <c r="C21" s="9">
        <v>12.073715650051716</v>
      </c>
      <c r="D21" s="9">
        <v>7.2217398555072378</v>
      </c>
      <c r="E21" s="33">
        <v>13.849128888561202</v>
      </c>
    </row>
    <row r="22" spans="1:17">
      <c r="A22" s="2">
        <v>43373</v>
      </c>
      <c r="B22" s="33">
        <v>15.325311194915118</v>
      </c>
      <c r="C22" s="9">
        <v>8.1013746105040561</v>
      </c>
      <c r="D22" s="9">
        <v>7.2491457447490966</v>
      </c>
      <c r="E22" s="33">
        <v>14.404154718628979</v>
      </c>
    </row>
    <row r="23" spans="1:17">
      <c r="A23" s="2">
        <v>43465</v>
      </c>
      <c r="B23" s="33">
        <v>14.564721784223444</v>
      </c>
      <c r="C23" s="9">
        <v>8.2363450771880586</v>
      </c>
      <c r="D23" s="9">
        <v>6.5</v>
      </c>
      <c r="E23" s="33">
        <v>14.912673546415153</v>
      </c>
    </row>
    <row r="24" spans="1:17">
      <c r="A24" s="2">
        <v>43555</v>
      </c>
      <c r="B24" s="33">
        <v>13.953138865648798</v>
      </c>
      <c r="C24" s="9">
        <v>7.8991612616242746</v>
      </c>
      <c r="D24" s="9">
        <v>6.8</v>
      </c>
      <c r="E24" s="33">
        <v>15.091280272083839</v>
      </c>
    </row>
    <row r="25" spans="1:17">
      <c r="A25" s="2">
        <v>43646</v>
      </c>
      <c r="B25" s="33">
        <v>13.973011762521157</v>
      </c>
      <c r="C25" s="9">
        <v>9.7071022870959247</v>
      </c>
      <c r="D25" s="9">
        <v>7</v>
      </c>
      <c r="E25" s="33">
        <v>14.454045901827129</v>
      </c>
    </row>
    <row r="26" spans="1:17">
      <c r="A26" s="2">
        <v>43738</v>
      </c>
      <c r="B26" s="33">
        <v>13.138605562063226</v>
      </c>
      <c r="C26" s="9">
        <v>3.1967301081690276</v>
      </c>
      <c r="D26" s="9">
        <v>6.6</v>
      </c>
      <c r="E26" s="33">
        <v>13.907369493614159</v>
      </c>
      <c r="L26" s="38"/>
      <c r="M26" s="38"/>
      <c r="P26" s="38"/>
      <c r="Q26" s="38"/>
    </row>
    <row r="27" spans="1:17">
      <c r="A27" s="2">
        <v>43830</v>
      </c>
      <c r="B27" s="33">
        <v>13.016308883462976</v>
      </c>
      <c r="C27" s="9">
        <v>10.62845414377319</v>
      </c>
      <c r="D27" s="9">
        <v>5.8</v>
      </c>
      <c r="E27" s="33">
        <v>13.520266268424038</v>
      </c>
    </row>
    <row r="28" spans="1:17">
      <c r="A28" s="2">
        <v>43921</v>
      </c>
      <c r="B28" s="33">
        <v>7.7451751629989252</v>
      </c>
      <c r="C28" s="9">
        <v>2.6258170689180416</v>
      </c>
      <c r="D28" s="9">
        <f>0.0129015217*100</f>
        <v>1.29015217</v>
      </c>
      <c r="E28" s="33">
        <v>11.96827534276157</v>
      </c>
      <c r="K28" s="38"/>
      <c r="O28" s="38"/>
    </row>
    <row r="29" spans="1:17">
      <c r="A29" s="2">
        <v>44012</v>
      </c>
      <c r="B29" s="33">
        <v>7.3729413970132134</v>
      </c>
      <c r="C29" s="9">
        <v>5.1092161320073561</v>
      </c>
      <c r="D29" s="9">
        <v>0.47924198095064002</v>
      </c>
      <c r="E29" s="33">
        <v>10.318257751384586</v>
      </c>
      <c r="G29" s="31"/>
      <c r="H29" s="31"/>
      <c r="K29" s="38"/>
      <c r="O29" s="38"/>
    </row>
    <row r="30" spans="1:17">
      <c r="A30" s="2">
        <v>44104</v>
      </c>
      <c r="B30" s="33">
        <v>8.1005229941036951</v>
      </c>
      <c r="C30" s="33">
        <v>8.0924467166968981</v>
      </c>
      <c r="D30" s="33">
        <v>2.4841830200000001</v>
      </c>
      <c r="E30" s="33">
        <v>9.0587371093947038</v>
      </c>
      <c r="K30" s="38"/>
      <c r="O30" s="38"/>
    </row>
    <row r="31" spans="1:17">
      <c r="A31" s="2">
        <v>44196</v>
      </c>
      <c r="B31" s="33">
        <v>8.9279895313273201</v>
      </c>
      <c r="C31" s="33">
        <v>6.5984594924080717</v>
      </c>
      <c r="D31" s="35">
        <v>1.93799893</v>
      </c>
      <c r="E31" s="33">
        <v>8.0366572713607898</v>
      </c>
    </row>
    <row r="32" spans="1:17">
      <c r="A32" s="2">
        <v>44286</v>
      </c>
      <c r="B32" s="35">
        <f>0.121430485190086*100</f>
        <v>12.1430485190086</v>
      </c>
      <c r="C32" s="35">
        <v>8.6229023694649491</v>
      </c>
      <c r="D32" s="35">
        <v>7.6531660599999993</v>
      </c>
      <c r="E32" s="35">
        <f>0.091361256103632*100</f>
        <v>9.1361256103631998</v>
      </c>
    </row>
    <row r="33" spans="1:5">
      <c r="A33" s="2">
        <v>44377</v>
      </c>
      <c r="B33" s="35">
        <v>12.611399895407976</v>
      </c>
      <c r="C33" s="35">
        <v>9.5171978427568096</v>
      </c>
      <c r="D33" s="35">
        <v>7.3902340200000003</v>
      </c>
      <c r="E33" s="35">
        <v>10.445740234961894</v>
      </c>
    </row>
    <row r="34" spans="1:5">
      <c r="A34" s="2">
        <v>44469</v>
      </c>
      <c r="B34" s="35">
        <v>12.535522111817921</v>
      </c>
      <c r="C34" s="35">
        <v>10.050000000000001</v>
      </c>
      <c r="D34" s="35">
        <v>7.7096957699999997</v>
      </c>
      <c r="E34" s="35">
        <v>11.554490014390451</v>
      </c>
    </row>
    <row r="35" spans="1:5">
      <c r="A35" s="2">
        <v>44561</v>
      </c>
      <c r="B35" s="35">
        <v>12.289313601639295</v>
      </c>
      <c r="C35" s="35">
        <v>10.02</v>
      </c>
      <c r="D35" s="35">
        <v>7.3288892699999995</v>
      </c>
      <c r="E35" s="35">
        <v>12.394821031968444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D15" sqref="D15"/>
    </sheetView>
  </sheetViews>
  <sheetFormatPr defaultRowHeight="15"/>
  <cols>
    <col min="1" max="1" width="10" customWidth="1"/>
    <col min="2" max="2" width="20.5703125" customWidth="1"/>
    <col min="3" max="4" width="20.28515625" customWidth="1"/>
  </cols>
  <sheetData>
    <row r="1" spans="1:5">
      <c r="A1" s="1" t="s">
        <v>0</v>
      </c>
      <c r="B1" t="s">
        <v>109</v>
      </c>
    </row>
    <row r="2" spans="1:5">
      <c r="A2" s="1" t="s">
        <v>1</v>
      </c>
      <c r="B2" t="s">
        <v>4</v>
      </c>
    </row>
    <row r="3" spans="1:5">
      <c r="A3" s="1" t="s">
        <v>2</v>
      </c>
      <c r="B3" t="s">
        <v>41</v>
      </c>
    </row>
    <row r="4" spans="1:5">
      <c r="A4" s="1" t="s">
        <v>3</v>
      </c>
      <c r="B4" s="32" t="s">
        <v>54</v>
      </c>
    </row>
    <row r="7" spans="1:5">
      <c r="A7" s="3"/>
      <c r="B7" s="5" t="s">
        <v>5</v>
      </c>
      <c r="C7" s="5" t="s">
        <v>6</v>
      </c>
      <c r="D7" s="5" t="s">
        <v>7</v>
      </c>
      <c r="E7" s="8" t="s">
        <v>29</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15">
      <c r="A17" s="2">
        <v>42916</v>
      </c>
      <c r="B17" s="9">
        <v>43.338333641413826</v>
      </c>
      <c r="C17" s="9">
        <v>50.670916256536742</v>
      </c>
      <c r="D17" s="9">
        <v>61.555518731322721</v>
      </c>
      <c r="E17" s="9">
        <v>43.643005423191198</v>
      </c>
    </row>
    <row r="18" spans="1:15">
      <c r="A18" s="2">
        <v>43008</v>
      </c>
      <c r="B18" s="9">
        <v>42.798249469888447</v>
      </c>
      <c r="C18" s="9">
        <v>48.640361809385489</v>
      </c>
      <c r="D18" s="9">
        <v>61.706182119654187</v>
      </c>
      <c r="E18" s="9">
        <v>43.34014011287978</v>
      </c>
    </row>
    <row r="19" spans="1:15">
      <c r="A19" s="2">
        <v>43100</v>
      </c>
      <c r="B19" s="9">
        <v>43.933978155719245</v>
      </c>
      <c r="C19" s="9">
        <v>52.330286472046275</v>
      </c>
      <c r="D19" s="9">
        <v>63.351302698906494</v>
      </c>
      <c r="E19" s="9">
        <v>43.340360890773653</v>
      </c>
    </row>
    <row r="20" spans="1:15">
      <c r="A20" s="2">
        <v>43190</v>
      </c>
      <c r="B20" s="9">
        <v>43.026144206909592</v>
      </c>
      <c r="C20" s="9">
        <v>50.125583914953793</v>
      </c>
      <c r="D20" s="9">
        <v>65.016477733088593</v>
      </c>
      <c r="E20" s="9">
        <v>43.274176368482777</v>
      </c>
    </row>
    <row r="21" spans="1:15">
      <c r="A21" s="2">
        <v>43281</v>
      </c>
      <c r="B21" s="9">
        <v>40.460204748864641</v>
      </c>
      <c r="C21" s="9">
        <v>51.165821845276952</v>
      </c>
      <c r="D21" s="9">
        <v>63.75496420404437</v>
      </c>
      <c r="E21" s="9">
        <v>42.554644145345485</v>
      </c>
    </row>
    <row r="22" spans="1:15">
      <c r="A22" s="2">
        <v>43373</v>
      </c>
      <c r="B22" s="9">
        <v>41.206577820518895</v>
      </c>
      <c r="C22" s="9">
        <v>52.789264102162392</v>
      </c>
      <c r="D22" s="9">
        <v>63.197745544473079</v>
      </c>
      <c r="E22" s="9">
        <v>42.156726233003091</v>
      </c>
    </row>
    <row r="23" spans="1:15">
      <c r="A23" s="2">
        <v>43465</v>
      </c>
      <c r="B23" s="9">
        <v>41.93370757083332</v>
      </c>
      <c r="C23" s="9">
        <v>58.754746818802104</v>
      </c>
      <c r="D23" s="9">
        <v>64.599999999999994</v>
      </c>
      <c r="E23" s="9">
        <v>41.656658586781617</v>
      </c>
    </row>
    <row r="24" spans="1:15">
      <c r="A24" s="2">
        <v>43555</v>
      </c>
      <c r="B24" s="9">
        <v>38.681926297817256</v>
      </c>
      <c r="C24" s="9">
        <v>53.982715981461574</v>
      </c>
      <c r="D24" s="9">
        <v>66.3</v>
      </c>
      <c r="E24" s="9">
        <v>40.57060410950853</v>
      </c>
    </row>
    <row r="25" spans="1:15">
      <c r="A25" s="2">
        <v>43646</v>
      </c>
      <c r="B25" s="9">
        <v>40.068231335506312</v>
      </c>
      <c r="C25" s="9">
        <v>58.242698921960141</v>
      </c>
      <c r="D25" s="9">
        <v>64.099999999999994</v>
      </c>
      <c r="E25" s="9">
        <v>40.472610756168947</v>
      </c>
    </row>
    <row r="26" spans="1:15">
      <c r="A26" s="2">
        <v>43738</v>
      </c>
      <c r="B26" s="9">
        <v>42.099588922463234</v>
      </c>
      <c r="C26" s="9">
        <v>75.255737644621377</v>
      </c>
      <c r="D26" s="9">
        <v>63.2</v>
      </c>
      <c r="E26" s="9">
        <v>40.695863531655036</v>
      </c>
      <c r="K26" s="38"/>
      <c r="L26" s="38"/>
      <c r="M26" s="38"/>
      <c r="N26" s="38"/>
      <c r="O26" s="38"/>
    </row>
    <row r="27" spans="1:15">
      <c r="A27" s="2">
        <v>43830</v>
      </c>
      <c r="B27" s="9">
        <v>42.167397364173326</v>
      </c>
      <c r="C27" s="9">
        <v>53.534708951128081</v>
      </c>
      <c r="D27" s="9">
        <v>64</v>
      </c>
      <c r="E27" s="9">
        <v>40.75428597999003</v>
      </c>
    </row>
    <row r="28" spans="1:15">
      <c r="A28" s="2">
        <v>43921</v>
      </c>
      <c r="B28" s="9">
        <v>47.522116693485799</v>
      </c>
      <c r="C28" s="9">
        <v>58.11661076317516</v>
      </c>
      <c r="D28" s="9">
        <v>71.7</v>
      </c>
      <c r="E28" s="9">
        <v>42.964333578907166</v>
      </c>
      <c r="J28" s="38"/>
    </row>
    <row r="29" spans="1:15">
      <c r="A29" s="2">
        <v>44012</v>
      </c>
      <c r="B29" s="9">
        <v>46.484292613099989</v>
      </c>
      <c r="C29" s="9">
        <v>53.992238326663781</v>
      </c>
      <c r="D29" s="9">
        <v>66.670883395688989</v>
      </c>
      <c r="E29" s="9">
        <v>44.568348898305587</v>
      </c>
      <c r="J29" s="38"/>
    </row>
    <row r="30" spans="1:15">
      <c r="A30" s="2">
        <v>44104</v>
      </c>
      <c r="B30" s="33">
        <v>45.800290172301075</v>
      </c>
      <c r="C30" s="33">
        <v>55.154876116959144</v>
      </c>
      <c r="D30" s="33">
        <v>64.706298029999999</v>
      </c>
      <c r="E30" s="33">
        <v>45.493524210765045</v>
      </c>
      <c r="J30" s="38"/>
    </row>
    <row r="31" spans="1:15">
      <c r="A31" s="2">
        <v>44196</v>
      </c>
      <c r="B31" s="33">
        <v>45.117670702137993</v>
      </c>
      <c r="C31" s="33">
        <v>58.537016384760008</v>
      </c>
      <c r="D31" s="33">
        <v>65.073048690000007</v>
      </c>
      <c r="E31" s="33">
        <v>46.231092545256217</v>
      </c>
      <c r="J31" s="38"/>
    </row>
    <row r="32" spans="1:15">
      <c r="A32" s="2">
        <v>44286</v>
      </c>
      <c r="B32" s="35">
        <f>0.409967617151872*100</f>
        <v>40.996761715187205</v>
      </c>
      <c r="C32" s="35">
        <v>54.345566518264185</v>
      </c>
      <c r="D32" s="35">
        <v>63.555011329999999</v>
      </c>
      <c r="E32" s="35">
        <f>0.445997538006816*100</f>
        <v>44.599753800681604</v>
      </c>
      <c r="J32" s="38"/>
    </row>
    <row r="33" spans="1:10">
      <c r="A33" s="2">
        <v>44377</v>
      </c>
      <c r="B33" s="35">
        <v>40.419494854367407</v>
      </c>
      <c r="C33" s="35">
        <v>52.785895583009832</v>
      </c>
      <c r="D33" s="35">
        <v>63.984188549999999</v>
      </c>
      <c r="E33" s="35">
        <v>43.083554360998434</v>
      </c>
      <c r="J33" s="38"/>
    </row>
    <row r="34" spans="1:10">
      <c r="A34" s="2">
        <v>44469</v>
      </c>
      <c r="B34" s="35">
        <v>39.863698683582463</v>
      </c>
      <c r="C34" s="35">
        <v>50.656516987760867</v>
      </c>
      <c r="D34" s="35">
        <v>62.735992939999996</v>
      </c>
      <c r="E34" s="35">
        <v>41.599406488818772</v>
      </c>
    </row>
    <row r="35" spans="1:10">
      <c r="A35" s="2">
        <v>44561</v>
      </c>
      <c r="B35" s="35">
        <v>40.061124309137526</v>
      </c>
      <c r="C35" s="35">
        <v>51.485414101385565</v>
      </c>
      <c r="D35" s="35">
        <v>63.336419280000001</v>
      </c>
      <c r="E35" s="35">
        <v>40.335269890568661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I11" sqref="I11"/>
    </sheetView>
  </sheetViews>
  <sheetFormatPr defaultRowHeight="15"/>
  <cols>
    <col min="1" max="1" width="10" customWidth="1"/>
    <col min="2" max="2" width="20.5703125" customWidth="1"/>
    <col min="3" max="4" width="20.28515625" customWidth="1"/>
  </cols>
  <sheetData>
    <row r="1" spans="1:4">
      <c r="A1" s="1" t="s">
        <v>0</v>
      </c>
      <c r="B1" t="s">
        <v>110</v>
      </c>
    </row>
    <row r="2" spans="1:4">
      <c r="A2" s="1" t="s">
        <v>1</v>
      </c>
      <c r="B2" t="s">
        <v>4</v>
      </c>
    </row>
    <row r="3" spans="1:4">
      <c r="A3" s="1" t="s">
        <v>2</v>
      </c>
      <c r="B3" t="s">
        <v>41</v>
      </c>
    </row>
    <row r="4" spans="1:4">
      <c r="A4" s="1" t="s">
        <v>3</v>
      </c>
      <c r="B4" t="s">
        <v>44</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row r="28" spans="1:4">
      <c r="A28" s="2">
        <v>43921</v>
      </c>
      <c r="B28" s="4">
        <f>0.0130490366985633*100</f>
        <v>1.3049036698563299</v>
      </c>
      <c r="C28" s="4">
        <v>1.5867114776854736</v>
      </c>
      <c r="D28" s="4">
        <v>1.4</v>
      </c>
    </row>
    <row r="29" spans="1:4">
      <c r="A29" s="2">
        <v>44012</v>
      </c>
      <c r="B29" s="4">
        <f>0.0138627631666299*100</f>
        <v>1.3862763166629899</v>
      </c>
      <c r="C29" s="4">
        <v>1.5558358646327843</v>
      </c>
      <c r="D29" s="4">
        <v>1.3448593593964899</v>
      </c>
    </row>
    <row r="30" spans="1:4">
      <c r="A30" s="2">
        <v>44104</v>
      </c>
      <c r="B30" s="4">
        <v>1.425573712539312</v>
      </c>
      <c r="C30" s="4">
        <v>1.5789785453752678</v>
      </c>
      <c r="D30" s="4">
        <v>1.33394094</v>
      </c>
    </row>
    <row r="31" spans="1:4">
      <c r="A31" s="2">
        <v>44196</v>
      </c>
      <c r="B31" s="4">
        <v>1.4517575375959455</v>
      </c>
      <c r="C31" s="4">
        <v>1.543978980858314</v>
      </c>
      <c r="D31" s="4">
        <v>1.3340247199999999</v>
      </c>
    </row>
    <row r="32" spans="1:4">
      <c r="A32" s="2">
        <v>44286</v>
      </c>
      <c r="B32" s="4">
        <f>0.0140389441955872*100</f>
        <v>1.40389441955872</v>
      </c>
      <c r="C32" s="4">
        <v>1.5625135818061753</v>
      </c>
      <c r="D32" s="4">
        <v>1.2419301900000002</v>
      </c>
    </row>
    <row r="33" spans="1:11">
      <c r="A33" s="2">
        <v>44377</v>
      </c>
      <c r="B33" s="4">
        <v>1.4078596085532378</v>
      </c>
      <c r="C33" s="4">
        <v>1.552914917402592</v>
      </c>
      <c r="D33" s="4">
        <v>1.24341597</v>
      </c>
      <c r="J33" s="38"/>
      <c r="K33" s="38"/>
    </row>
    <row r="34" spans="1:11">
      <c r="A34" s="2">
        <v>44469</v>
      </c>
      <c r="B34" s="4">
        <v>1.411296680711478</v>
      </c>
      <c r="C34" s="4">
        <v>1.6058686296174463</v>
      </c>
      <c r="D34" s="4">
        <v>1.2402481599999999</v>
      </c>
    </row>
    <row r="35" spans="1:11">
      <c r="A35" s="2">
        <v>44561</v>
      </c>
      <c r="B35" s="4">
        <v>1.4314008474868372</v>
      </c>
      <c r="C35" s="4">
        <v>1.5712569716803904</v>
      </c>
      <c r="D35" s="4">
        <v>1.2562750899999999</v>
      </c>
      <c r="I35" s="38"/>
    </row>
    <row r="36" spans="1:11">
      <c r="I36" s="38"/>
    </row>
    <row r="37" spans="1:11">
      <c r="I37" s="3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J21" sqref="J21:K22"/>
    </sheetView>
  </sheetViews>
  <sheetFormatPr defaultRowHeight="15"/>
  <cols>
    <col min="1" max="1" width="10" customWidth="1"/>
    <col min="2" max="2" width="20.5703125" customWidth="1"/>
    <col min="3" max="4" width="20.28515625" customWidth="1"/>
    <col min="8" max="8" width="12.140625" bestFit="1" customWidth="1"/>
    <col min="13" max="13" width="11.85546875" customWidth="1"/>
  </cols>
  <sheetData>
    <row r="1" spans="1:16">
      <c r="A1" s="1" t="s">
        <v>0</v>
      </c>
      <c r="B1" t="s">
        <v>111</v>
      </c>
    </row>
    <row r="2" spans="1:16">
      <c r="A2" s="1" t="s">
        <v>1</v>
      </c>
      <c r="B2" t="s">
        <v>14</v>
      </c>
    </row>
    <row r="3" spans="1:16">
      <c r="A3" s="1" t="s">
        <v>2</v>
      </c>
      <c r="B3" t="s">
        <v>9</v>
      </c>
    </row>
    <row r="4" spans="1:16">
      <c r="A4" s="1" t="s">
        <v>3</v>
      </c>
      <c r="B4" t="s">
        <v>24</v>
      </c>
    </row>
    <row r="6" spans="1:16">
      <c r="L6" s="13"/>
      <c r="O6" s="13"/>
    </row>
    <row r="7" spans="1:16">
      <c r="A7" s="3"/>
      <c r="B7" s="5" t="s">
        <v>25</v>
      </c>
      <c r="C7" s="5" t="s">
        <v>15</v>
      </c>
      <c r="D7" s="5" t="s">
        <v>16</v>
      </c>
      <c r="E7" s="5" t="s">
        <v>67</v>
      </c>
      <c r="L7" s="13"/>
      <c r="O7" s="13"/>
    </row>
    <row r="8" spans="1:16">
      <c r="A8" s="2">
        <v>42094</v>
      </c>
      <c r="B8" s="12">
        <v>4238.384339898158</v>
      </c>
      <c r="C8" s="12">
        <v>1910.6525915520001</v>
      </c>
      <c r="D8" s="12">
        <v>1988.4259436070588</v>
      </c>
      <c r="E8" s="12">
        <v>93.485992934999913</v>
      </c>
      <c r="J8" s="13"/>
      <c r="L8" s="13"/>
      <c r="M8" s="13"/>
      <c r="N8" s="13"/>
      <c r="O8" s="13"/>
      <c r="P8" s="13"/>
    </row>
    <row r="9" spans="1:16">
      <c r="A9" s="2">
        <v>42185</v>
      </c>
      <c r="B9" s="12">
        <v>4293.2132679664346</v>
      </c>
      <c r="C9" s="12">
        <v>1955.065137453407</v>
      </c>
      <c r="D9" s="12">
        <v>1999.975428260318</v>
      </c>
      <c r="E9" s="12">
        <v>95.912629355953797</v>
      </c>
      <c r="J9" s="13"/>
      <c r="L9" s="13"/>
      <c r="M9" s="13"/>
      <c r="N9" s="13"/>
      <c r="O9" s="13"/>
      <c r="P9" s="13"/>
    </row>
    <row r="10" spans="1:16">
      <c r="A10" s="2">
        <v>42277</v>
      </c>
      <c r="B10" s="12">
        <v>4329.4376115273826</v>
      </c>
      <c r="C10" s="12">
        <v>1994.6916054563492</v>
      </c>
      <c r="D10" s="12">
        <v>2007.5825776293852</v>
      </c>
      <c r="E10" s="12">
        <v>93.571536073795897</v>
      </c>
      <c r="J10" s="13"/>
      <c r="L10" s="13"/>
      <c r="M10" s="13"/>
      <c r="N10" s="13"/>
      <c r="O10" s="13"/>
      <c r="P10" s="13"/>
    </row>
    <row r="11" spans="1:16">
      <c r="A11" s="2">
        <v>42369</v>
      </c>
      <c r="B11" s="12">
        <v>4368.3466086259541</v>
      </c>
      <c r="C11" s="12">
        <v>2019.673970393007</v>
      </c>
      <c r="D11" s="12">
        <v>2024.4183945550794</v>
      </c>
      <c r="E11" s="12">
        <v>87.900995915108794</v>
      </c>
      <c r="J11" s="13"/>
      <c r="M11" s="13"/>
      <c r="N11" s="13"/>
      <c r="O11" s="13"/>
      <c r="P11" s="13"/>
    </row>
    <row r="12" spans="1:16">
      <c r="A12" s="2">
        <v>42460</v>
      </c>
      <c r="B12" s="12">
        <v>4424.3533530752911</v>
      </c>
      <c r="C12" s="12">
        <v>2045.479529573317</v>
      </c>
      <c r="D12" s="12">
        <v>2054.0022995752856</v>
      </c>
      <c r="E12" s="12">
        <v>87.920938165201008</v>
      </c>
      <c r="J12" s="13"/>
      <c r="L12" s="13"/>
      <c r="M12" s="13"/>
      <c r="N12" s="13"/>
      <c r="O12" s="13"/>
      <c r="P12" s="13"/>
    </row>
    <row r="13" spans="1:16">
      <c r="A13" s="2">
        <v>42551</v>
      </c>
      <c r="B13" s="12">
        <v>4561.1077361841544</v>
      </c>
      <c r="C13" s="12">
        <v>2098.0450585194972</v>
      </c>
      <c r="D13" s="12">
        <v>2134.2803396102208</v>
      </c>
      <c r="E13" s="12">
        <v>91.51289608050979</v>
      </c>
      <c r="J13" s="13"/>
      <c r="M13" s="13"/>
      <c r="N13" s="13"/>
      <c r="O13" s="13"/>
      <c r="P13" s="13"/>
    </row>
    <row r="14" spans="1:16">
      <c r="A14" s="2">
        <v>42643</v>
      </c>
      <c r="B14" s="12">
        <v>4660.5306658539394</v>
      </c>
      <c r="C14" s="12">
        <v>2135.7111857830309</v>
      </c>
      <c r="D14" s="12">
        <v>2193.8697097025124</v>
      </c>
      <c r="E14" s="12">
        <v>91.564043386973992</v>
      </c>
      <c r="J14" s="13"/>
      <c r="L14" s="13"/>
      <c r="M14" s="13"/>
      <c r="N14" s="13"/>
      <c r="O14" s="13"/>
      <c r="P14" s="13"/>
    </row>
    <row r="15" spans="1:16">
      <c r="A15" s="2">
        <v>42735</v>
      </c>
      <c r="B15" s="12">
        <v>4675.1512286355646</v>
      </c>
      <c r="C15" s="12">
        <v>2173.1602730520372</v>
      </c>
      <c r="D15" s="12">
        <v>2173.8829756963514</v>
      </c>
      <c r="E15" s="12">
        <v>87.879766748753994</v>
      </c>
      <c r="J15" s="13"/>
      <c r="L15" s="13"/>
      <c r="M15" s="13"/>
      <c r="N15" s="13"/>
      <c r="O15" s="13"/>
      <c r="P15" s="13"/>
    </row>
    <row r="16" spans="1:16">
      <c r="A16" s="2">
        <v>42825</v>
      </c>
      <c r="B16" s="12">
        <v>4719.794186700542</v>
      </c>
      <c r="C16" s="12">
        <v>2159.3878777451168</v>
      </c>
      <c r="D16" s="12">
        <v>2193.6895525687501</v>
      </c>
      <c r="E16" s="12">
        <v>89.341764218890006</v>
      </c>
      <c r="J16" s="13"/>
      <c r="L16" s="13"/>
      <c r="M16" s="13"/>
      <c r="N16" s="13"/>
      <c r="O16" s="13"/>
      <c r="P16" s="13"/>
    </row>
    <row r="17" spans="1:16">
      <c r="A17" s="2">
        <v>42916</v>
      </c>
      <c r="B17" s="12">
        <v>4773.1117737462737</v>
      </c>
      <c r="C17" s="12">
        <v>2193.435541693746</v>
      </c>
      <c r="D17" s="12">
        <v>2204.7806745193793</v>
      </c>
      <c r="E17" s="12">
        <v>95.004650496609898</v>
      </c>
      <c r="J17" s="13"/>
      <c r="L17" s="13"/>
      <c r="M17" s="13"/>
      <c r="N17" s="13"/>
      <c r="O17" s="13"/>
      <c r="P17" s="13"/>
    </row>
    <row r="18" spans="1:16">
      <c r="A18" s="2">
        <v>43008</v>
      </c>
      <c r="B18" s="12">
        <v>4825.2387503985465</v>
      </c>
      <c r="C18" s="12">
        <v>2225.8774855014858</v>
      </c>
      <c r="D18" s="12">
        <v>2220.85449927636</v>
      </c>
      <c r="E18" s="12">
        <v>95.117886228965787</v>
      </c>
      <c r="J18" s="13"/>
      <c r="L18" s="13"/>
      <c r="M18" s="13"/>
      <c r="N18" s="13"/>
      <c r="O18" s="13"/>
      <c r="P18" s="13"/>
    </row>
    <row r="19" spans="1:16">
      <c r="A19" s="2">
        <v>43100</v>
      </c>
      <c r="B19" s="12">
        <v>4856.5110461587992</v>
      </c>
      <c r="C19" s="12">
        <v>2299.4857884290714</v>
      </c>
      <c r="D19" s="12">
        <v>2207.0515026990811</v>
      </c>
      <c r="E19" s="12">
        <v>105.0805925922308</v>
      </c>
      <c r="J19" s="13"/>
      <c r="L19" s="13"/>
      <c r="M19" s="13"/>
      <c r="N19" s="13"/>
      <c r="O19" s="13"/>
      <c r="P19" s="13"/>
    </row>
    <row r="20" spans="1:16">
      <c r="A20" s="2">
        <v>43190</v>
      </c>
      <c r="B20" s="12">
        <v>5016.0897521220904</v>
      </c>
      <c r="C20" s="12">
        <v>2350.5141815461802</v>
      </c>
      <c r="D20" s="12">
        <v>2307.9475098671501</v>
      </c>
      <c r="E20" s="12">
        <v>109.4958923336208</v>
      </c>
      <c r="J20" s="13"/>
      <c r="L20" s="13"/>
      <c r="M20" s="13"/>
      <c r="N20" s="13"/>
      <c r="O20" s="13"/>
      <c r="P20" s="13"/>
    </row>
    <row r="21" spans="1:16">
      <c r="A21" s="2">
        <v>43281</v>
      </c>
      <c r="B21" s="12">
        <v>5171.1590502460003</v>
      </c>
      <c r="C21" s="12">
        <v>2386.0718689393902</v>
      </c>
      <c r="D21" s="12">
        <v>2419.1207836731501</v>
      </c>
      <c r="E21" s="12">
        <v>114.1044101745798</v>
      </c>
      <c r="J21" s="13"/>
      <c r="L21" s="13"/>
      <c r="M21" s="13"/>
      <c r="N21" s="13"/>
      <c r="O21" s="13"/>
      <c r="P21" s="13"/>
    </row>
    <row r="22" spans="1:16">
      <c r="A22" s="2">
        <v>43373</v>
      </c>
      <c r="B22" s="12">
        <v>5193.8967535891798</v>
      </c>
      <c r="C22" s="12">
        <v>2405.0245084082599</v>
      </c>
      <c r="D22" s="12">
        <v>2423.6921509592098</v>
      </c>
      <c r="E22" s="12">
        <v>114.49307882261</v>
      </c>
      <c r="J22" s="13"/>
      <c r="L22" s="13"/>
      <c r="M22" s="13"/>
      <c r="N22" s="13"/>
      <c r="O22" s="13"/>
      <c r="P22" s="13"/>
    </row>
    <row r="23" spans="1:16">
      <c r="A23" s="2">
        <v>43465</v>
      </c>
      <c r="B23" s="12">
        <v>5199.1131644501093</v>
      </c>
      <c r="C23" s="12">
        <v>2426.5193071425297</v>
      </c>
      <c r="D23" s="12">
        <v>2409.6518737519004</v>
      </c>
      <c r="E23" s="12">
        <v>111.50890543808971</v>
      </c>
      <c r="J23" s="13"/>
      <c r="L23" s="13"/>
      <c r="M23" s="13"/>
      <c r="N23" s="13"/>
      <c r="O23" s="13"/>
      <c r="P23" s="13"/>
    </row>
    <row r="24" spans="1:16">
      <c r="A24" s="2">
        <v>43555</v>
      </c>
      <c r="B24" s="12">
        <v>5330.3501029365289</v>
      </c>
      <c r="C24" s="12">
        <v>2457.3063526868896</v>
      </c>
      <c r="D24" s="12">
        <v>2500.810536945</v>
      </c>
      <c r="E24" s="12">
        <v>115.91071456188968</v>
      </c>
      <c r="J24" s="13"/>
      <c r="M24" s="13"/>
      <c r="N24" s="13"/>
      <c r="O24" s="13"/>
      <c r="P24" s="13"/>
    </row>
    <row r="25" spans="1:16">
      <c r="A25" s="2">
        <v>43646</v>
      </c>
      <c r="B25" s="12">
        <v>5430.2995110533193</v>
      </c>
      <c r="C25" s="12">
        <v>2487.8573815504801</v>
      </c>
      <c r="D25" s="12">
        <v>2564.4119947100194</v>
      </c>
      <c r="E25" s="12">
        <v>122.4107898746897</v>
      </c>
      <c r="J25" s="13"/>
      <c r="M25" s="13"/>
      <c r="N25" s="13"/>
      <c r="O25" s="13"/>
      <c r="P25" s="13"/>
    </row>
    <row r="26" spans="1:16">
      <c r="A26" s="2">
        <v>43738</v>
      </c>
      <c r="B26" s="12">
        <v>5456.5701962368785</v>
      </c>
      <c r="C26" s="12">
        <v>2517.26361733558</v>
      </c>
      <c r="D26" s="12">
        <v>2560.71291528134</v>
      </c>
      <c r="E26" s="12">
        <v>122.19354105281958</v>
      </c>
      <c r="M26" s="13"/>
      <c r="N26" s="13"/>
      <c r="O26" s="13"/>
      <c r="P26" s="13"/>
    </row>
    <row r="27" spans="1:16">
      <c r="A27" s="2">
        <v>43830</v>
      </c>
      <c r="B27" s="12">
        <v>5425.6123458792081</v>
      </c>
      <c r="C27" s="12">
        <v>2543.0939942290897</v>
      </c>
      <c r="D27" s="12">
        <v>2510.715323894749</v>
      </c>
      <c r="E27" s="12">
        <v>120.25830482670978</v>
      </c>
      <c r="M27" s="13"/>
      <c r="N27" s="13"/>
      <c r="O27" s="13"/>
      <c r="P27" s="13"/>
    </row>
    <row r="28" spans="1:16">
      <c r="A28" s="2">
        <v>43921</v>
      </c>
      <c r="B28" s="12">
        <v>5542.778820645377</v>
      </c>
      <c r="C28" s="12">
        <v>2574.2890460845501</v>
      </c>
      <c r="D28" s="12">
        <v>2599.28983929384</v>
      </c>
      <c r="E28" s="12">
        <v>120.925663827517</v>
      </c>
      <c r="M28" s="13"/>
      <c r="N28" s="13"/>
      <c r="O28" s="13"/>
      <c r="P28" s="13"/>
    </row>
    <row r="29" spans="1:16">
      <c r="A29" s="2">
        <v>44012</v>
      </c>
      <c r="B29" s="12">
        <v>5462.3655011094343</v>
      </c>
      <c r="C29" s="12">
        <v>2583.4124895654891</v>
      </c>
      <c r="D29" s="12">
        <v>2511.5981595540702</v>
      </c>
      <c r="E29" s="12">
        <v>129.5871523646039</v>
      </c>
      <c r="M29" s="13"/>
      <c r="N29" s="13"/>
      <c r="O29" s="13"/>
      <c r="P29" s="13"/>
    </row>
    <row r="30" spans="1:16">
      <c r="A30" s="2">
        <v>44104</v>
      </c>
      <c r="B30" s="12">
        <v>5453.2754143932789</v>
      </c>
      <c r="C30" s="12">
        <v>2610.9717882396199</v>
      </c>
      <c r="D30" s="12">
        <v>2472.6173824863999</v>
      </c>
      <c r="E30" s="12">
        <v>129.59994923386969</v>
      </c>
      <c r="I30" s="32"/>
      <c r="J30" s="32"/>
      <c r="K30" s="32"/>
      <c r="M30" s="13"/>
      <c r="N30" s="13"/>
      <c r="O30" s="13"/>
      <c r="P30" s="13"/>
    </row>
    <row r="31" spans="1:16">
      <c r="A31" s="2">
        <v>44196</v>
      </c>
      <c r="B31" s="12">
        <v>5397.7746948825597</v>
      </c>
      <c r="C31" s="12">
        <v>2627.0052474228291</v>
      </c>
      <c r="D31" s="12">
        <v>2407.23302922015</v>
      </c>
      <c r="E31" s="12">
        <v>122.53775609785959</v>
      </c>
      <c r="H31" s="32"/>
      <c r="I31" s="32"/>
      <c r="J31" s="32"/>
      <c r="K31" s="32"/>
      <c r="M31" s="13"/>
      <c r="N31" s="13"/>
      <c r="O31" s="13"/>
      <c r="P31" s="13"/>
    </row>
    <row r="32" spans="1:16">
      <c r="A32" s="2">
        <v>44286</v>
      </c>
      <c r="B32" s="12">
        <v>5491.0479983250098</v>
      </c>
      <c r="C32" s="12">
        <v>2669.41735144312</v>
      </c>
      <c r="D32" s="12">
        <v>2455.57638964232</v>
      </c>
      <c r="E32" s="12">
        <v>116.5506814269196</v>
      </c>
      <c r="M32" s="13"/>
      <c r="N32" s="13"/>
      <c r="O32" s="13"/>
      <c r="P32" s="13"/>
    </row>
    <row r="33" spans="1:16">
      <c r="A33" s="2">
        <v>44377</v>
      </c>
      <c r="B33" s="12">
        <v>5530.1098107285197</v>
      </c>
      <c r="C33" s="12">
        <v>2705.0069990623892</v>
      </c>
      <c r="D33" s="12">
        <v>2453.5207668416201</v>
      </c>
      <c r="E33" s="12">
        <v>120.18029350823942</v>
      </c>
      <c r="H33" s="12"/>
      <c r="M33" s="13"/>
      <c r="N33" s="13"/>
      <c r="O33" s="13"/>
      <c r="P33" s="13"/>
    </row>
    <row r="34" spans="1:16">
      <c r="A34" s="2">
        <v>44469</v>
      </c>
      <c r="B34" s="12">
        <v>5599</v>
      </c>
      <c r="C34" s="12">
        <v>2747</v>
      </c>
      <c r="D34" s="12">
        <v>2477</v>
      </c>
      <c r="E34" s="12">
        <v>122</v>
      </c>
    </row>
    <row r="35" spans="1:16">
      <c r="A35" s="2">
        <v>44561</v>
      </c>
      <c r="B35" s="12">
        <v>5460</v>
      </c>
      <c r="C35" s="12">
        <v>2690</v>
      </c>
      <c r="D35" s="12">
        <v>2401</v>
      </c>
      <c r="E35" s="12">
        <v>116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B1" sqref="B1"/>
    </sheetView>
  </sheetViews>
  <sheetFormatPr defaultRowHeight="15"/>
  <cols>
    <col min="1" max="1" width="10" customWidth="1"/>
    <col min="2" max="2" width="20.5703125" customWidth="1"/>
    <col min="3" max="4" width="20.28515625" customWidth="1"/>
  </cols>
  <sheetData>
    <row r="1" spans="1:4">
      <c r="A1" s="1" t="s">
        <v>0</v>
      </c>
      <c r="B1" t="s">
        <v>112</v>
      </c>
    </row>
    <row r="2" spans="1:4">
      <c r="A2" s="1" t="s">
        <v>1</v>
      </c>
      <c r="B2" t="s">
        <v>4</v>
      </c>
    </row>
    <row r="3" spans="1:4">
      <c r="A3" s="1" t="s">
        <v>2</v>
      </c>
      <c r="B3" t="s">
        <v>41</v>
      </c>
    </row>
    <row r="4" spans="1:4">
      <c r="A4" s="1" t="s">
        <v>3</v>
      </c>
      <c r="B4" t="s">
        <v>44</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11">
      <c r="A17" s="2">
        <v>42916</v>
      </c>
      <c r="B17" s="4">
        <v>0.60344345984047076</v>
      </c>
      <c r="C17" s="9">
        <v>1.4009901596579455</v>
      </c>
      <c r="D17" s="9">
        <v>4.442582328348986</v>
      </c>
    </row>
    <row r="18" spans="1:11">
      <c r="A18" s="2">
        <v>43008</v>
      </c>
      <c r="B18" s="4">
        <v>0.61853845437728516</v>
      </c>
      <c r="C18" s="9">
        <v>1.3438337964259608</v>
      </c>
      <c r="D18" s="9">
        <v>4.2294588542903826</v>
      </c>
    </row>
    <row r="19" spans="1:11">
      <c r="A19" s="2">
        <v>43100</v>
      </c>
      <c r="B19" s="4">
        <v>0.60969239372300554</v>
      </c>
      <c r="C19" s="9">
        <v>1.3000985754285022</v>
      </c>
      <c r="D19" s="9">
        <v>4.0509133904470138</v>
      </c>
    </row>
    <row r="20" spans="1:11">
      <c r="A20" s="2">
        <v>43190</v>
      </c>
      <c r="B20" s="4">
        <v>0.6535596986682275</v>
      </c>
      <c r="C20" s="9">
        <v>1.3675781104319971</v>
      </c>
      <c r="D20" s="9">
        <v>3.8413292809596959</v>
      </c>
    </row>
    <row r="21" spans="1:11">
      <c r="A21" s="2">
        <v>43281</v>
      </c>
      <c r="B21" s="4">
        <v>0.6054776963537889</v>
      </c>
      <c r="C21" s="9">
        <v>1.3636436147660929</v>
      </c>
      <c r="D21" s="9">
        <v>3.5839210257165939</v>
      </c>
    </row>
    <row r="22" spans="1:11">
      <c r="A22" s="2">
        <v>43373</v>
      </c>
      <c r="B22" s="4">
        <v>0.59153809712827499</v>
      </c>
      <c r="C22" s="9">
        <v>1.2801074345342023</v>
      </c>
      <c r="D22" s="9">
        <v>3.4117211713508526</v>
      </c>
    </row>
    <row r="23" spans="1:11">
      <c r="A23" s="2">
        <v>43465</v>
      </c>
      <c r="B23" s="4">
        <v>0.59247898458933512</v>
      </c>
      <c r="C23" s="9">
        <v>1.25747189865</v>
      </c>
      <c r="D23" s="9">
        <v>3.2</v>
      </c>
    </row>
    <row r="24" spans="1:11">
      <c r="A24" s="2">
        <v>43555</v>
      </c>
      <c r="B24" s="4">
        <v>0.61076584907140596</v>
      </c>
      <c r="C24" s="9">
        <v>1.1726711233080853</v>
      </c>
      <c r="D24" s="9">
        <v>3.1</v>
      </c>
    </row>
    <row r="25" spans="1:11">
      <c r="A25" s="2">
        <v>43646</v>
      </c>
      <c r="B25" s="4">
        <v>0.64771190730059436</v>
      </c>
      <c r="C25" s="9">
        <v>1.1535757978604644</v>
      </c>
      <c r="D25" s="9">
        <v>3</v>
      </c>
    </row>
    <row r="26" spans="1:11">
      <c r="A26" s="2">
        <v>43738</v>
      </c>
      <c r="B26" s="4">
        <v>0.67360807670944001</v>
      </c>
      <c r="C26" s="9">
        <v>1.2265433190917205</v>
      </c>
      <c r="D26" s="9">
        <v>2.9</v>
      </c>
    </row>
    <row r="27" spans="1:11">
      <c r="A27" s="2">
        <v>43830</v>
      </c>
      <c r="B27" s="4">
        <v>0.69248120911659961</v>
      </c>
      <c r="C27" s="9">
        <v>1.2175855289474757</v>
      </c>
      <c r="D27" s="9">
        <v>2.7</v>
      </c>
    </row>
    <row r="28" spans="1:11">
      <c r="A28" s="2">
        <v>43921</v>
      </c>
      <c r="B28" s="4">
        <f>0.0068360320583295*100</f>
        <v>0.68360320583294998</v>
      </c>
      <c r="C28" s="9">
        <v>1.3850511788110849</v>
      </c>
      <c r="D28" s="9">
        <v>3</v>
      </c>
      <c r="J28" s="38"/>
      <c r="K28" s="38"/>
    </row>
    <row r="29" spans="1:11">
      <c r="A29" s="2">
        <v>44012</v>
      </c>
      <c r="B29" s="4">
        <f>0.714602308355335%*100</f>
        <v>0.714602308355335</v>
      </c>
      <c r="C29" s="9">
        <v>1.398752338194573</v>
      </c>
      <c r="D29" s="9">
        <v>2.8620741488180301</v>
      </c>
    </row>
    <row r="30" spans="1:11">
      <c r="A30" s="2">
        <v>44104</v>
      </c>
      <c r="B30" s="4">
        <v>0.70451024725875455</v>
      </c>
      <c r="C30" s="33">
        <v>1.4002015690831948</v>
      </c>
      <c r="D30" s="33">
        <v>2.7570398100000002</v>
      </c>
    </row>
    <row r="31" spans="1:11">
      <c r="A31" s="2">
        <v>44196</v>
      </c>
      <c r="B31" s="4">
        <v>0.64005370768448344</v>
      </c>
      <c r="C31" s="35">
        <v>1.2775519032122042</v>
      </c>
      <c r="D31" s="33">
        <v>2.5375230499999999</v>
      </c>
      <c r="I31" s="38"/>
      <c r="J31" s="38"/>
      <c r="K31" s="38"/>
    </row>
    <row r="32" spans="1:11">
      <c r="A32" s="2">
        <v>44286</v>
      </c>
      <c r="B32" s="4">
        <f>0.00579353369871529*100</f>
        <v>0.57935336987152897</v>
      </c>
      <c r="C32" s="35">
        <v>1.3798759843141362</v>
      </c>
      <c r="D32" s="35">
        <v>2.4760682300000001</v>
      </c>
      <c r="I32" s="38"/>
    </row>
    <row r="33" spans="1:9">
      <c r="A33" s="2">
        <v>44377</v>
      </c>
      <c r="B33" s="4">
        <v>0.51986588357433583</v>
      </c>
      <c r="C33" s="35">
        <v>1.5091627910296925</v>
      </c>
      <c r="D33" s="35">
        <v>2.3006100900000002</v>
      </c>
      <c r="I33" s="38"/>
    </row>
    <row r="34" spans="1:9">
      <c r="A34" s="2">
        <v>44469</v>
      </c>
      <c r="B34" s="4">
        <v>0.49619678764402125</v>
      </c>
      <c r="C34" s="35">
        <v>1.4028003566617446</v>
      </c>
      <c r="D34" s="35">
        <v>2.1465537800000001</v>
      </c>
    </row>
    <row r="35" spans="1:9">
      <c r="A35" s="2">
        <v>44561</v>
      </c>
      <c r="B35" s="4">
        <v>0.43548076632209498</v>
      </c>
      <c r="C35" s="35">
        <v>1.6575671459361216</v>
      </c>
      <c r="D35" s="35">
        <v>2.0393664</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workbookViewId="0">
      <selection activeCell="J16" sqref="J16"/>
    </sheetView>
  </sheetViews>
  <sheetFormatPr defaultRowHeight="15"/>
  <cols>
    <col min="1" max="1" width="10" customWidth="1"/>
    <col min="2" max="2" width="20.5703125" customWidth="1"/>
    <col min="3" max="3" width="10.5703125" bestFit="1" customWidth="1"/>
    <col min="5" max="5" width="10.42578125" bestFit="1" customWidth="1"/>
  </cols>
  <sheetData>
    <row r="1" spans="1:29">
      <c r="A1" s="1" t="s">
        <v>0</v>
      </c>
      <c r="B1" t="s">
        <v>113</v>
      </c>
    </row>
    <row r="2" spans="1:29">
      <c r="A2" s="1" t="s">
        <v>1</v>
      </c>
      <c r="B2" t="s">
        <v>4</v>
      </c>
    </row>
    <row r="3" spans="1:29">
      <c r="A3" s="1" t="s">
        <v>2</v>
      </c>
      <c r="B3" t="s">
        <v>9</v>
      </c>
    </row>
    <row r="4" spans="1:29">
      <c r="A4" s="1" t="s">
        <v>3</v>
      </c>
      <c r="B4" t="s">
        <v>46</v>
      </c>
    </row>
    <row r="7" spans="1:29">
      <c r="A7" s="3"/>
      <c r="B7" s="5" t="s">
        <v>28</v>
      </c>
      <c r="C7" s="5" t="s">
        <v>30</v>
      </c>
    </row>
    <row r="8" spans="1:29">
      <c r="A8" s="2">
        <v>42094</v>
      </c>
      <c r="B8" s="9">
        <v>10.019429821717235</v>
      </c>
      <c r="C8" s="9">
        <v>10.241108334127082</v>
      </c>
      <c r="E8" s="19"/>
    </row>
    <row r="9" spans="1:29">
      <c r="A9" s="2">
        <v>42185</v>
      </c>
      <c r="B9" s="33">
        <v>7.5712121743329988</v>
      </c>
      <c r="C9" s="33">
        <v>9.5096685903380251</v>
      </c>
    </row>
    <row r="10" spans="1:29">
      <c r="A10" s="2">
        <v>42277</v>
      </c>
      <c r="B10" s="33">
        <v>7.5602284677318012</v>
      </c>
      <c r="C10" s="33">
        <v>8.7933726882596641</v>
      </c>
    </row>
    <row r="11" spans="1:29">
      <c r="A11" s="2">
        <v>42369</v>
      </c>
      <c r="B11" s="33">
        <v>7.8508104860243799</v>
      </c>
      <c r="C11" s="33">
        <v>8.2504202374516034</v>
      </c>
      <c r="G11" s="32"/>
      <c r="H11" s="32"/>
      <c r="I11" s="32"/>
      <c r="J11" s="32"/>
      <c r="K11" s="32"/>
      <c r="L11" s="32"/>
      <c r="M11" s="32"/>
      <c r="N11" s="32"/>
      <c r="O11" s="32"/>
      <c r="P11" s="32"/>
      <c r="Q11" s="32"/>
      <c r="R11" s="32"/>
      <c r="S11" s="32"/>
      <c r="T11" s="32"/>
      <c r="U11" s="32"/>
      <c r="V11" s="32"/>
      <c r="W11" s="32"/>
      <c r="X11" s="32"/>
      <c r="Y11" s="32"/>
      <c r="Z11" s="32"/>
      <c r="AA11" s="32"/>
      <c r="AB11" s="32"/>
    </row>
    <row r="12" spans="1:29">
      <c r="A12" s="2">
        <v>42460</v>
      </c>
      <c r="B12" s="33">
        <v>7.7193668450264541</v>
      </c>
      <c r="C12" s="33">
        <v>7.6754044932789087</v>
      </c>
    </row>
    <row r="13" spans="1:29">
      <c r="A13" s="2">
        <v>42551</v>
      </c>
      <c r="B13" s="33">
        <v>7.8899223266248057</v>
      </c>
      <c r="C13" s="33">
        <v>7.7550820313518605</v>
      </c>
    </row>
    <row r="14" spans="1:29">
      <c r="A14" s="2">
        <v>42643</v>
      </c>
      <c r="B14" s="33">
        <v>8.2034889499917458</v>
      </c>
      <c r="C14" s="33">
        <v>7.9158971519168455</v>
      </c>
    </row>
    <row r="15" spans="1:29">
      <c r="A15" s="2">
        <v>42735</v>
      </c>
      <c r="B15" s="33">
        <v>7.6885561070758017</v>
      </c>
      <c r="C15" s="33">
        <v>7.875333557179701</v>
      </c>
      <c r="H15" s="32"/>
      <c r="I15" s="32"/>
      <c r="J15" s="32"/>
      <c r="K15" s="32"/>
      <c r="L15" s="32"/>
      <c r="M15" s="32"/>
      <c r="N15" s="32"/>
      <c r="O15" s="32"/>
      <c r="P15" s="32"/>
      <c r="Q15" s="32"/>
      <c r="R15" s="32"/>
      <c r="S15" s="32"/>
      <c r="T15" s="32"/>
      <c r="U15" s="32"/>
      <c r="V15" s="32"/>
      <c r="W15" s="32"/>
      <c r="X15" s="32"/>
      <c r="Y15" s="32"/>
      <c r="Z15" s="32"/>
      <c r="AA15" s="32"/>
      <c r="AB15" s="32"/>
      <c r="AC15" s="32"/>
    </row>
    <row r="16" spans="1:29">
      <c r="A16" s="2">
        <v>42825</v>
      </c>
      <c r="B16" s="33">
        <v>7.5537754019271164</v>
      </c>
      <c r="C16" s="33">
        <v>7.8339356964048674</v>
      </c>
    </row>
    <row r="17" spans="1:10">
      <c r="A17" s="2">
        <v>42916</v>
      </c>
      <c r="B17" s="33">
        <v>7.6142474625401855</v>
      </c>
      <c r="C17" s="33">
        <v>7.765016980383713</v>
      </c>
    </row>
    <row r="18" spans="1:10">
      <c r="A18" s="2">
        <v>43008</v>
      </c>
      <c r="B18" s="33">
        <v>7.8693890277454122</v>
      </c>
      <c r="C18" s="33">
        <v>7.6814919998221294</v>
      </c>
    </row>
    <row r="19" spans="1:10">
      <c r="A19" s="2">
        <v>43100</v>
      </c>
      <c r="B19" s="33">
        <v>7.530291439972844</v>
      </c>
      <c r="C19" s="33">
        <v>7.6419258330463897</v>
      </c>
    </row>
    <row r="20" spans="1:10">
      <c r="A20" s="2">
        <v>43190</v>
      </c>
      <c r="B20" s="33">
        <v>7.9031233964085974</v>
      </c>
      <c r="C20" s="33">
        <v>7.7292628316667598</v>
      </c>
    </row>
    <row r="21" spans="1:10">
      <c r="A21" s="2">
        <v>43281</v>
      </c>
      <c r="B21" s="33">
        <v>7.7447577543882193</v>
      </c>
      <c r="C21" s="33">
        <v>7.7618904046287689</v>
      </c>
    </row>
    <row r="22" spans="1:10">
      <c r="A22" s="2">
        <v>43373</v>
      </c>
      <c r="B22" s="33">
        <v>7.2772519281053079</v>
      </c>
      <c r="C22" s="33">
        <v>7.6138561297187435</v>
      </c>
    </row>
    <row r="23" spans="1:10">
      <c r="A23" s="2">
        <v>43465</v>
      </c>
      <c r="B23" s="33">
        <v>5.3397892935145972</v>
      </c>
      <c r="C23" s="33">
        <v>7.0662305931041809</v>
      </c>
    </row>
    <row r="24" spans="1:10">
      <c r="A24" s="2">
        <v>43555</v>
      </c>
      <c r="B24" s="33">
        <v>7.6321373498324876</v>
      </c>
      <c r="C24" s="33">
        <v>6.9984840814601519</v>
      </c>
    </row>
    <row r="25" spans="1:10">
      <c r="A25" s="2">
        <v>43646</v>
      </c>
      <c r="B25" s="33">
        <v>7.2395980848895309</v>
      </c>
      <c r="C25" s="33">
        <v>6.8721941640854807</v>
      </c>
    </row>
    <row r="26" spans="1:10">
      <c r="A26" s="2">
        <v>43738</v>
      </c>
      <c r="B26" s="33">
        <v>7.2769125111635189</v>
      </c>
      <c r="C26" s="33">
        <v>6.8721093098500328</v>
      </c>
    </row>
    <row r="27" spans="1:10">
      <c r="A27" s="2">
        <v>43830</v>
      </c>
      <c r="B27" s="33">
        <v>6.6772964959425058</v>
      </c>
      <c r="C27" s="33">
        <v>7.2064861104570106</v>
      </c>
    </row>
    <row r="28" spans="1:10">
      <c r="A28" s="2">
        <v>43921</v>
      </c>
      <c r="B28" s="35">
        <v>6.222875892359939</v>
      </c>
      <c r="C28" s="33">
        <v>6.8541707460888741</v>
      </c>
    </row>
    <row r="29" spans="1:10">
      <c r="A29" s="2">
        <v>44012</v>
      </c>
      <c r="B29" s="35">
        <v>6.2406127500597357</v>
      </c>
      <c r="C29" s="33">
        <v>6.6044244123814249</v>
      </c>
      <c r="H29" s="38"/>
      <c r="I29" s="38"/>
      <c r="J29" s="38"/>
    </row>
    <row r="30" spans="1:10">
      <c r="A30" s="2">
        <v>44104</v>
      </c>
      <c r="B30" s="35">
        <v>7.3713301625172925</v>
      </c>
      <c r="C30" s="33">
        <v>6.6280288252198671</v>
      </c>
    </row>
    <row r="31" spans="1:10">
      <c r="A31" s="2">
        <v>44196</v>
      </c>
      <c r="B31" s="35">
        <v>7.2809322899372582</v>
      </c>
      <c r="C31" s="33">
        <v>6.7789377737185559</v>
      </c>
      <c r="H31" s="38"/>
    </row>
    <row r="32" spans="1:10">
      <c r="A32" s="2">
        <v>44286</v>
      </c>
      <c r="B32" s="35">
        <f>0.0748947979405659*100</f>
        <v>7.4894797940565905</v>
      </c>
      <c r="C32" s="35">
        <f>0.0709558874914272*100</f>
        <v>7.0955887491427196</v>
      </c>
      <c r="H32" s="38"/>
    </row>
    <row r="33" spans="1:8">
      <c r="A33" s="2">
        <v>44377</v>
      </c>
      <c r="B33" s="35">
        <v>7.4646393364716328</v>
      </c>
      <c r="C33" s="35">
        <v>7.4015953957456944</v>
      </c>
      <c r="H33" s="38"/>
    </row>
    <row r="34" spans="1:8">
      <c r="A34" s="2">
        <v>44469</v>
      </c>
      <c r="B34" s="35">
        <v>7.6474237906491149</v>
      </c>
      <c r="C34" s="35">
        <v>7.4706188027786506</v>
      </c>
      <c r="H34" s="38"/>
    </row>
    <row r="35" spans="1:8">
      <c r="A35" s="2">
        <v>44561</v>
      </c>
      <c r="B35" s="35">
        <v>7.7016483219422875</v>
      </c>
      <c r="C35" s="35">
        <v>7.5757978107799078</v>
      </c>
    </row>
    <row r="36" spans="1:8">
      <c r="A36"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2" sqref="B2"/>
    </sheetView>
  </sheetViews>
  <sheetFormatPr defaultRowHeight="15"/>
  <cols>
    <col min="1" max="1" width="22.5703125" customWidth="1"/>
    <col min="2" max="3" width="18.140625" customWidth="1"/>
    <col min="5" max="5" width="12" bestFit="1" customWidth="1"/>
  </cols>
  <sheetData>
    <row r="1" spans="1:12">
      <c r="A1" s="1" t="s">
        <v>0</v>
      </c>
      <c r="B1" t="s">
        <v>91</v>
      </c>
    </row>
    <row r="2" spans="1:12">
      <c r="A2" s="1" t="s">
        <v>1</v>
      </c>
      <c r="B2" t="s">
        <v>4</v>
      </c>
    </row>
    <row r="3" spans="1:12">
      <c r="A3" s="1" t="s">
        <v>2</v>
      </c>
      <c r="B3" t="s">
        <v>18</v>
      </c>
    </row>
    <row r="4" spans="1:12">
      <c r="A4" s="1" t="s">
        <v>3</v>
      </c>
      <c r="B4" t="s">
        <v>76</v>
      </c>
    </row>
    <row r="7" spans="1:12">
      <c r="A7" s="3"/>
      <c r="B7" s="5" t="s">
        <v>10</v>
      </c>
      <c r="C7" s="32"/>
    </row>
    <row r="8" spans="1:12">
      <c r="A8" s="2" t="s">
        <v>77</v>
      </c>
      <c r="B8" s="7">
        <v>0.71511815953114111</v>
      </c>
      <c r="C8" s="7"/>
      <c r="F8" s="45"/>
      <c r="G8" s="45"/>
      <c r="H8" s="45"/>
      <c r="I8" s="45"/>
      <c r="J8" s="45"/>
      <c r="K8" s="45"/>
      <c r="L8" s="45"/>
    </row>
    <row r="9" spans="1:12">
      <c r="A9" s="2" t="s">
        <v>78</v>
      </c>
      <c r="B9" s="43">
        <v>3.4581533844294646E-2</v>
      </c>
      <c r="C9" s="7"/>
      <c r="D9" s="38"/>
      <c r="E9" s="32"/>
      <c r="F9" s="32"/>
    </row>
    <row r="10" spans="1:12">
      <c r="A10" s="2" t="s">
        <v>79</v>
      </c>
      <c r="B10" s="43">
        <v>0.12963469338019898</v>
      </c>
      <c r="C10" s="7"/>
      <c r="D10" s="38"/>
      <c r="E10" s="32"/>
      <c r="F10" s="45"/>
    </row>
    <row r="11" spans="1:12">
      <c r="A11" s="2" t="s">
        <v>80</v>
      </c>
      <c r="B11" s="7">
        <v>6.5031750673571875E-3</v>
      </c>
      <c r="C11" s="7"/>
      <c r="D11" s="38"/>
      <c r="E11" s="32"/>
      <c r="F11" s="45"/>
    </row>
    <row r="12" spans="1:12">
      <c r="A12" s="2" t="s">
        <v>63</v>
      </c>
      <c r="B12" s="7">
        <v>4.3833677683146532E-3</v>
      </c>
      <c r="C12" s="7"/>
      <c r="D12" s="38"/>
      <c r="E12" s="32"/>
      <c r="F12" s="45"/>
    </row>
    <row r="13" spans="1:12">
      <c r="A13" s="2" t="s">
        <v>81</v>
      </c>
      <c r="B13" s="7">
        <v>5.0595586777926048E-2</v>
      </c>
      <c r="C13" s="7"/>
      <c r="D13" s="38"/>
      <c r="E13" s="32"/>
      <c r="F13" s="45"/>
    </row>
    <row r="14" spans="1:12">
      <c r="A14" s="2" t="s">
        <v>82</v>
      </c>
      <c r="B14" s="7">
        <v>5.9183483630767357E-2</v>
      </c>
      <c r="C14" s="7"/>
      <c r="D14" s="38"/>
      <c r="E14" s="32"/>
      <c r="F14" s="45"/>
    </row>
    <row r="15" spans="1:12">
      <c r="A15" s="6" t="s">
        <v>13</v>
      </c>
      <c r="B15" s="36">
        <f>SUM(B8:B14)</f>
        <v>0.99999999999999989</v>
      </c>
      <c r="C15" s="7"/>
      <c r="D15" s="38"/>
      <c r="F15" s="45"/>
    </row>
    <row r="16" spans="1:12">
      <c r="A16" s="2"/>
      <c r="B16" s="4"/>
      <c r="C16" s="4"/>
      <c r="F16" s="45"/>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B27" t="s">
        <v>75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I8" sqref="I8"/>
    </sheetView>
  </sheetViews>
  <sheetFormatPr defaultRowHeight="15"/>
  <cols>
    <col min="1" max="1" width="10" customWidth="1"/>
    <col min="2" max="2" width="20.5703125" customWidth="1"/>
    <col min="3" max="4" width="20.28515625" customWidth="1"/>
    <col min="5" max="5" width="9.5703125" bestFit="1" customWidth="1"/>
    <col min="7" max="7" width="10.85546875" bestFit="1" customWidth="1"/>
  </cols>
  <sheetData>
    <row r="1" spans="1:17">
      <c r="A1" s="1" t="s">
        <v>0</v>
      </c>
      <c r="B1" t="s">
        <v>92</v>
      </c>
    </row>
    <row r="2" spans="1:17">
      <c r="A2" s="1" t="s">
        <v>1</v>
      </c>
      <c r="B2" t="s">
        <v>14</v>
      </c>
    </row>
    <row r="3" spans="1:17">
      <c r="A3" s="1" t="s">
        <v>2</v>
      </c>
      <c r="B3" t="s">
        <v>9</v>
      </c>
    </row>
    <row r="4" spans="1:17">
      <c r="A4" s="1" t="s">
        <v>3</v>
      </c>
      <c r="B4" t="s">
        <v>26</v>
      </c>
    </row>
    <row r="7" spans="1:17">
      <c r="A7" s="3"/>
      <c r="B7" s="5" t="s">
        <v>25</v>
      </c>
      <c r="C7" s="5" t="s">
        <v>15</v>
      </c>
      <c r="D7" s="5" t="s">
        <v>16</v>
      </c>
      <c r="E7" s="5" t="s">
        <v>67</v>
      </c>
    </row>
    <row r="8" spans="1:17">
      <c r="A8" s="2">
        <v>42094</v>
      </c>
      <c r="B8" s="12">
        <v>545.98550693230982</v>
      </c>
      <c r="C8" s="12">
        <v>357.02762744599977</v>
      </c>
      <c r="D8" s="12">
        <v>113.0040874350599</v>
      </c>
      <c r="E8" s="12">
        <v>10.470303053979901</v>
      </c>
      <c r="J8" s="13"/>
      <c r="M8" s="13"/>
      <c r="O8" s="32"/>
      <c r="P8" s="32"/>
      <c r="Q8" s="32"/>
    </row>
    <row r="9" spans="1:17">
      <c r="A9" s="2">
        <v>42185</v>
      </c>
      <c r="B9" s="12">
        <v>565.29798593808982</v>
      </c>
      <c r="C9" s="12">
        <v>371.76121487299974</v>
      </c>
      <c r="D9" s="12">
        <v>116.31756396442999</v>
      </c>
      <c r="E9" s="12">
        <v>11.803363468539899</v>
      </c>
      <c r="J9" s="13"/>
      <c r="M9" s="13"/>
      <c r="N9" s="32"/>
      <c r="O9" s="32"/>
      <c r="P9" s="32"/>
      <c r="Q9" s="32"/>
    </row>
    <row r="10" spans="1:17">
      <c r="A10" s="2">
        <v>42277</v>
      </c>
      <c r="B10" s="12">
        <v>582.17002038553312</v>
      </c>
      <c r="C10" s="12">
        <v>387.20131695299978</v>
      </c>
      <c r="D10" s="12">
        <v>93.283219219935702</v>
      </c>
      <c r="E10" s="12">
        <v>11.911814571300001</v>
      </c>
      <c r="J10" s="13"/>
      <c r="M10" s="13"/>
      <c r="N10" s="32"/>
      <c r="O10" s="32"/>
      <c r="P10" s="32"/>
      <c r="Q10" s="32"/>
    </row>
    <row r="11" spans="1:17">
      <c r="A11" s="2">
        <v>42369</v>
      </c>
      <c r="B11" s="12">
        <v>602.56382092742808</v>
      </c>
      <c r="C11" s="12">
        <v>403.97575764999976</v>
      </c>
      <c r="D11" s="12">
        <v>95.677396589179295</v>
      </c>
      <c r="E11" s="12">
        <v>11.796179119329599</v>
      </c>
      <c r="J11" s="13"/>
      <c r="M11" s="13"/>
      <c r="N11" s="32"/>
      <c r="O11" s="32"/>
      <c r="P11" s="32"/>
      <c r="Q11" s="32"/>
    </row>
    <row r="12" spans="1:17">
      <c r="A12" s="2">
        <v>42460</v>
      </c>
      <c r="B12" s="12">
        <v>611.91519693859516</v>
      </c>
      <c r="C12" s="12">
        <v>412.39190476199968</v>
      </c>
      <c r="D12" s="12">
        <v>95.6258286340137</v>
      </c>
      <c r="E12" s="12">
        <v>11.747659263469799</v>
      </c>
      <c r="J12" s="13"/>
      <c r="M12" s="13"/>
      <c r="N12" s="32"/>
      <c r="O12" s="32"/>
      <c r="P12" s="32"/>
      <c r="Q12" s="32"/>
    </row>
    <row r="13" spans="1:17">
      <c r="A13" s="2">
        <v>42551</v>
      </c>
      <c r="B13" s="12">
        <v>627.4965409300537</v>
      </c>
      <c r="C13" s="12">
        <v>425.15244228099976</v>
      </c>
      <c r="D13" s="12">
        <v>97.027879149278093</v>
      </c>
      <c r="E13" s="12">
        <v>11.983084388439899</v>
      </c>
      <c r="J13" s="13"/>
      <c r="M13" s="13"/>
      <c r="N13" s="32"/>
      <c r="O13" s="32"/>
      <c r="P13" s="32"/>
      <c r="Q13" s="32"/>
    </row>
    <row r="14" spans="1:17">
      <c r="A14" s="2">
        <v>42643</v>
      </c>
      <c r="B14" s="12">
        <v>638.4317289709744</v>
      </c>
      <c r="C14" s="12">
        <v>434.20589422199987</v>
      </c>
      <c r="D14" s="12">
        <v>97.647542904873006</v>
      </c>
      <c r="E14" s="12">
        <v>11.984975756414899</v>
      </c>
      <c r="J14" s="14"/>
      <c r="M14" s="13"/>
      <c r="N14" s="32"/>
      <c r="O14" s="32"/>
      <c r="P14" s="32"/>
      <c r="Q14" s="32"/>
    </row>
    <row r="15" spans="1:17">
      <c r="A15" s="2">
        <v>42735</v>
      </c>
      <c r="B15" s="12">
        <v>638.4395452051682</v>
      </c>
      <c r="C15" s="12">
        <v>433.82835349499987</v>
      </c>
      <c r="D15" s="12">
        <v>97.542297577536317</v>
      </c>
      <c r="E15" s="12">
        <v>11.897923590581101</v>
      </c>
      <c r="J15" s="14"/>
      <c r="M15" s="13"/>
      <c r="N15" s="32"/>
      <c r="O15" s="32"/>
      <c r="P15" s="32"/>
      <c r="Q15" s="32"/>
    </row>
    <row r="16" spans="1:17">
      <c r="A16" s="2">
        <v>42825</v>
      </c>
      <c r="B16" s="12">
        <v>654.58442966373229</v>
      </c>
      <c r="C16" s="12">
        <v>448.64427915399972</v>
      </c>
      <c r="D16" s="12">
        <v>98.215937333608196</v>
      </c>
      <c r="E16" s="12">
        <v>11.957121956455198</v>
      </c>
      <c r="J16" s="14"/>
      <c r="M16" s="13"/>
      <c r="N16" s="32"/>
      <c r="O16" s="32"/>
      <c r="P16" s="32"/>
      <c r="Q16" s="32"/>
    </row>
    <row r="17" spans="1:17">
      <c r="A17" s="2">
        <v>42916</v>
      </c>
      <c r="B17" s="12">
        <v>676.09968886401612</v>
      </c>
      <c r="C17" s="12">
        <v>466.2518916599999</v>
      </c>
      <c r="D17" s="12">
        <v>100.27730783463271</v>
      </c>
      <c r="E17" s="12">
        <v>12.335728314803401</v>
      </c>
      <c r="J17" s="14"/>
      <c r="M17" s="13"/>
      <c r="N17" s="32"/>
      <c r="O17" s="32"/>
      <c r="P17" s="32"/>
      <c r="Q17" s="32"/>
    </row>
    <row r="18" spans="1:17">
      <c r="A18" s="2">
        <v>43008</v>
      </c>
      <c r="B18" s="12">
        <v>693.62369421549533</v>
      </c>
      <c r="C18" s="12">
        <v>483.19402337699978</v>
      </c>
      <c r="D18" s="12">
        <v>99.757644369177598</v>
      </c>
      <c r="E18" s="12">
        <v>12.3474936189179</v>
      </c>
      <c r="J18" s="14"/>
      <c r="M18" s="13"/>
      <c r="N18" s="32"/>
      <c r="O18" s="32"/>
      <c r="P18" s="32"/>
      <c r="Q18" s="32"/>
    </row>
    <row r="19" spans="1:17">
      <c r="A19" s="2">
        <v>43100</v>
      </c>
      <c r="B19" s="12">
        <v>714.63386975562582</v>
      </c>
      <c r="C19" s="12">
        <v>503.920105138</v>
      </c>
      <c r="D19" s="12">
        <v>99.085208764517603</v>
      </c>
      <c r="E19" s="12">
        <v>12.187592767336898</v>
      </c>
      <c r="J19" s="14"/>
      <c r="M19" s="13"/>
      <c r="N19" s="32"/>
      <c r="O19" s="32"/>
      <c r="P19" s="32"/>
      <c r="Q19" s="32"/>
    </row>
    <row r="20" spans="1:17">
      <c r="A20" s="2">
        <v>43190</v>
      </c>
      <c r="B20" s="12">
        <v>731.10579432005784</v>
      </c>
      <c r="C20" s="12">
        <v>519.1147898949996</v>
      </c>
      <c r="D20" s="12">
        <v>99.478234619207996</v>
      </c>
      <c r="E20" s="12">
        <v>12.337041186560501</v>
      </c>
      <c r="J20" s="14"/>
      <c r="M20" s="13"/>
      <c r="N20" s="32"/>
      <c r="O20" s="32"/>
      <c r="P20" s="32"/>
      <c r="Q20" s="32"/>
    </row>
    <row r="21" spans="1:17">
      <c r="A21" s="2">
        <v>43281</v>
      </c>
      <c r="B21" s="12">
        <v>747.14890298878618</v>
      </c>
      <c r="C21" s="12">
        <v>532.98418996899989</v>
      </c>
      <c r="D21" s="12">
        <v>100.8165002503637</v>
      </c>
      <c r="E21" s="12">
        <v>12.460945888759902</v>
      </c>
      <c r="J21" s="14"/>
      <c r="M21" s="13"/>
      <c r="N21" s="32"/>
      <c r="O21" s="32"/>
      <c r="P21" s="32"/>
      <c r="Q21" s="32"/>
    </row>
    <row r="22" spans="1:17">
      <c r="A22" s="2">
        <v>43373</v>
      </c>
      <c r="B22" s="12">
        <v>760.53758895281896</v>
      </c>
      <c r="C22" s="12">
        <v>546.2034454369998</v>
      </c>
      <c r="D22" s="12">
        <v>100.47878618381159</v>
      </c>
      <c r="E22" s="12">
        <v>12.509434269001099</v>
      </c>
      <c r="J22" s="14"/>
      <c r="M22" s="13"/>
      <c r="N22" s="32"/>
      <c r="O22" s="32"/>
      <c r="P22" s="32"/>
      <c r="Q22" s="32"/>
    </row>
    <row r="23" spans="1:17">
      <c r="A23" s="2">
        <v>43465</v>
      </c>
      <c r="B23" s="12">
        <v>775.53233990517015</v>
      </c>
      <c r="C23" s="12">
        <v>561.8327624379998</v>
      </c>
      <c r="D23" s="12">
        <v>99.4451355406499</v>
      </c>
      <c r="E23" s="12">
        <v>12.210619840637303</v>
      </c>
      <c r="J23" s="14"/>
      <c r="M23" s="13"/>
      <c r="N23" s="32"/>
      <c r="O23" s="32"/>
      <c r="P23" s="32"/>
      <c r="Q23" s="32"/>
    </row>
    <row r="24" spans="1:17">
      <c r="A24" s="2">
        <v>43555</v>
      </c>
      <c r="B24" s="12">
        <v>786.37821289644967</v>
      </c>
      <c r="C24" s="12">
        <v>570.45557802999986</v>
      </c>
      <c r="D24" s="12">
        <v>101.0014406988666</v>
      </c>
      <c r="E24" s="12">
        <v>11.504604252928099</v>
      </c>
      <c r="J24" s="14"/>
      <c r="M24" s="13"/>
      <c r="N24" s="32"/>
      <c r="O24" s="32"/>
      <c r="P24" s="32"/>
      <c r="Q24" s="32"/>
    </row>
    <row r="25" spans="1:17">
      <c r="A25" s="2">
        <v>43646</v>
      </c>
      <c r="B25" s="12">
        <v>803.64331206793236</v>
      </c>
      <c r="C25" s="12">
        <v>585.34647683999947</v>
      </c>
      <c r="D25" s="12">
        <v>101.77282017937529</v>
      </c>
      <c r="E25" s="12">
        <v>12.210441070675699</v>
      </c>
      <c r="J25" s="14"/>
      <c r="M25" s="13"/>
      <c r="N25" s="32"/>
      <c r="O25" s="32"/>
      <c r="P25" s="32"/>
      <c r="Q25" s="32"/>
    </row>
    <row r="26" spans="1:17">
      <c r="A26" s="2">
        <v>43738</v>
      </c>
      <c r="B26" s="12">
        <v>817.25690440921437</v>
      </c>
      <c r="C26" s="9">
        <v>596.92655044899993</v>
      </c>
      <c r="D26" s="9">
        <v>102.9044681368306</v>
      </c>
      <c r="E26" s="9">
        <v>12.2311175670445</v>
      </c>
      <c r="N26" s="32"/>
      <c r="O26" s="32"/>
      <c r="P26" s="32"/>
      <c r="Q26" s="32"/>
    </row>
    <row r="27" spans="1:17">
      <c r="A27" s="2">
        <v>43830</v>
      </c>
      <c r="B27" s="12">
        <v>831.26961195092451</v>
      </c>
      <c r="C27" s="9">
        <v>609.3438823189997</v>
      </c>
      <c r="D27" s="9">
        <v>104.57698209258889</v>
      </c>
      <c r="E27" s="9">
        <v>12.0384809527347</v>
      </c>
      <c r="N27" s="32"/>
      <c r="O27" s="32"/>
      <c r="P27" s="32"/>
      <c r="Q27" s="32"/>
    </row>
    <row r="28" spans="1:17">
      <c r="A28" s="2">
        <v>43921</v>
      </c>
      <c r="B28" s="12">
        <v>842.95722680383392</v>
      </c>
      <c r="C28" s="25">
        <v>618.39756794999983</v>
      </c>
      <c r="D28" s="9">
        <v>106.6109256573224</v>
      </c>
      <c r="E28" s="9">
        <v>11.9140149364425</v>
      </c>
      <c r="N28" s="32"/>
      <c r="O28" s="32"/>
      <c r="P28" s="32"/>
      <c r="Q28" s="32"/>
    </row>
    <row r="29" spans="1:17">
      <c r="A29" s="2">
        <v>44012</v>
      </c>
      <c r="B29" s="12">
        <v>863.15961078878286</v>
      </c>
      <c r="C29" s="33">
        <v>629.20256317899987</v>
      </c>
      <c r="D29" s="33">
        <v>114.11270889704319</v>
      </c>
      <c r="E29" s="33">
        <v>12.475494136412498</v>
      </c>
      <c r="N29" s="32"/>
      <c r="O29" s="32"/>
      <c r="P29" s="32"/>
      <c r="Q29" s="32"/>
    </row>
    <row r="30" spans="1:17">
      <c r="A30" s="2">
        <v>44104</v>
      </c>
      <c r="B30" s="12">
        <v>882.46509399187312</v>
      </c>
      <c r="C30" s="33">
        <v>640.40679920800005</v>
      </c>
      <c r="D30" s="33">
        <v>120.5077126258339</v>
      </c>
      <c r="E30" s="33">
        <v>12.639394474803201</v>
      </c>
      <c r="N30" s="32"/>
      <c r="O30" s="32"/>
      <c r="P30" s="32"/>
      <c r="Q30" s="32"/>
    </row>
    <row r="31" spans="1:17">
      <c r="A31" s="2">
        <v>44196</v>
      </c>
      <c r="B31" s="12">
        <v>905.38452857273558</v>
      </c>
      <c r="C31" s="33">
        <v>657.1585328699997</v>
      </c>
      <c r="D31" s="33">
        <v>125.37079983812129</v>
      </c>
      <c r="E31" s="33">
        <v>12.476143048435501</v>
      </c>
      <c r="N31" s="32"/>
      <c r="O31" s="32"/>
      <c r="P31" s="32"/>
      <c r="Q31" s="32"/>
    </row>
    <row r="32" spans="1:17">
      <c r="A32" s="2">
        <v>44286</v>
      </c>
      <c r="B32" s="12">
        <v>925.36172620953221</v>
      </c>
      <c r="C32" s="35">
        <v>672.09227687899977</v>
      </c>
      <c r="D32" s="35">
        <v>129.35427177584802</v>
      </c>
      <c r="E32" s="35">
        <v>12.415625241908199</v>
      </c>
      <c r="G32" s="35"/>
      <c r="N32" s="32"/>
      <c r="O32" s="32"/>
      <c r="P32" s="32"/>
      <c r="Q32" s="32"/>
    </row>
    <row r="33" spans="1:17">
      <c r="A33" s="2">
        <v>44377</v>
      </c>
      <c r="B33" s="12">
        <v>945.98472611050192</v>
      </c>
      <c r="C33" s="35">
        <v>685.77117359099987</v>
      </c>
      <c r="D33" s="35">
        <v>134.3418273056316</v>
      </c>
      <c r="E33" s="35">
        <v>12.521989022515401</v>
      </c>
      <c r="N33" s="32"/>
      <c r="O33" s="32"/>
      <c r="P33" s="32"/>
      <c r="Q33" s="32"/>
    </row>
    <row r="34" spans="1:17">
      <c r="A34" s="2">
        <v>44469</v>
      </c>
      <c r="B34" s="35">
        <v>964.11744334463435</v>
      </c>
      <c r="C34" s="35">
        <v>699.1087573369997</v>
      </c>
      <c r="D34" s="35">
        <v>138.41670817420788</v>
      </c>
      <c r="E34" s="35">
        <v>12.3006580147203</v>
      </c>
    </row>
    <row r="35" spans="1:17">
      <c r="A35" s="2">
        <v>44561</v>
      </c>
      <c r="B35" s="35">
        <v>989.92626632319821</v>
      </c>
      <c r="C35" s="35">
        <v>714.77616713499981</v>
      </c>
      <c r="D35" s="35">
        <v>147.52757387130541</v>
      </c>
      <c r="E35" s="35">
        <v>11.871164584217301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J17" sqref="J17"/>
    </sheetView>
  </sheetViews>
  <sheetFormatPr defaultRowHeight="15"/>
  <cols>
    <col min="1" max="1" width="10" customWidth="1"/>
    <col min="2" max="2" width="20.5703125" customWidth="1"/>
    <col min="3" max="4" width="20.28515625" customWidth="1"/>
  </cols>
  <sheetData>
    <row r="1" spans="1:5">
      <c r="A1" s="1" t="s">
        <v>0</v>
      </c>
      <c r="B1" t="s">
        <v>93</v>
      </c>
    </row>
    <row r="2" spans="1:5">
      <c r="A2" s="1" t="s">
        <v>1</v>
      </c>
      <c r="B2" t="s">
        <v>4</v>
      </c>
    </row>
    <row r="3" spans="1:5">
      <c r="A3" s="1" t="s">
        <v>2</v>
      </c>
      <c r="B3" t="s">
        <v>40</v>
      </c>
    </row>
    <row r="4" spans="1:5">
      <c r="A4" s="1" t="s">
        <v>3</v>
      </c>
      <c r="B4" t="s">
        <v>44</v>
      </c>
    </row>
    <row r="6" spans="1:5">
      <c r="D6" s="10"/>
      <c r="E6" s="10"/>
    </row>
    <row r="7" spans="1:5">
      <c r="A7" s="3"/>
      <c r="B7" s="5" t="s">
        <v>21</v>
      </c>
      <c r="C7" s="5" t="s">
        <v>22</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8">
      <c r="A17" s="2">
        <v>42916</v>
      </c>
      <c r="B17" s="4">
        <v>0.99346539385935184</v>
      </c>
      <c r="C17" s="4">
        <v>0.31324666641207166</v>
      </c>
    </row>
    <row r="18" spans="1:8">
      <c r="A18" s="2">
        <v>43008</v>
      </c>
      <c r="B18" s="4">
        <v>0.98177943366214016</v>
      </c>
      <c r="C18" s="4">
        <v>0.30200534130963103</v>
      </c>
    </row>
    <row r="19" spans="1:8">
      <c r="A19" s="2">
        <v>43100</v>
      </c>
      <c r="B19" s="4">
        <v>0.99801505246712374</v>
      </c>
      <c r="C19" s="4">
        <v>0.28796290698443933</v>
      </c>
    </row>
    <row r="20" spans="1:8">
      <c r="A20" s="2">
        <v>43190</v>
      </c>
      <c r="B20" s="4">
        <v>1.1407517626499508</v>
      </c>
      <c r="C20" s="4">
        <v>0.26681716824997165</v>
      </c>
    </row>
    <row r="21" spans="1:8">
      <c r="A21" s="2">
        <v>43281</v>
      </c>
      <c r="B21" s="4">
        <v>1.1184120374330955</v>
      </c>
      <c r="C21" s="4">
        <v>0.25577657243421142</v>
      </c>
    </row>
    <row r="22" spans="1:8">
      <c r="A22" s="2">
        <v>43373</v>
      </c>
      <c r="B22" s="4">
        <v>1.119886046094613</v>
      </c>
      <c r="C22" s="4">
        <v>0.25320995904321353</v>
      </c>
    </row>
    <row r="23" spans="1:8">
      <c r="A23" s="2">
        <v>43465</v>
      </c>
      <c r="B23" s="4">
        <v>1.125109606287537</v>
      </c>
      <c r="C23" s="4">
        <v>0.22967444697382486</v>
      </c>
    </row>
    <row r="24" spans="1:8">
      <c r="A24" s="2">
        <v>43555</v>
      </c>
      <c r="B24" s="4">
        <v>1.1031545436019199</v>
      </c>
      <c r="C24" s="4">
        <v>0.22588478303552656</v>
      </c>
      <c r="F24" s="38"/>
      <c r="G24" s="38"/>
    </row>
    <row r="25" spans="1:8">
      <c r="A25" s="2">
        <v>43646</v>
      </c>
      <c r="B25" s="4">
        <v>1.0773130270019797</v>
      </c>
      <c r="C25" s="4">
        <v>0.26530417848630822</v>
      </c>
    </row>
    <row r="26" spans="1:8">
      <c r="A26" s="2">
        <v>43738</v>
      </c>
      <c r="B26" s="4">
        <v>1.0756783961989913</v>
      </c>
      <c r="C26" s="4">
        <v>0.24475778579966401</v>
      </c>
    </row>
    <row r="27" spans="1:8">
      <c r="A27" s="2">
        <v>43830</v>
      </c>
      <c r="B27" s="4">
        <v>1.0918828044388591</v>
      </c>
      <c r="C27" s="4">
        <v>0.25374212317869688</v>
      </c>
      <c r="E27" s="38"/>
    </row>
    <row r="28" spans="1:8">
      <c r="A28" s="2">
        <v>43921</v>
      </c>
      <c r="B28" s="4">
        <f>0.0105401324141449*100</f>
        <v>1.05401324141449</v>
      </c>
      <c r="C28" s="4">
        <f>0.00260138589281888*100</f>
        <v>0.26013858928188799</v>
      </c>
      <c r="E28" s="38"/>
    </row>
    <row r="29" spans="1:8">
      <c r="A29" s="2">
        <v>44012</v>
      </c>
      <c r="B29" s="4">
        <f>0.0110341591625652*100</f>
        <v>1.10341591625652</v>
      </c>
      <c r="C29" s="4">
        <f>0.00245701418925065*100</f>
        <v>0.24570141892506497</v>
      </c>
      <c r="E29" s="38"/>
      <c r="G29" s="38"/>
      <c r="H29" s="38"/>
    </row>
    <row r="30" spans="1:8">
      <c r="A30" s="2">
        <v>44104</v>
      </c>
      <c r="B30" s="4">
        <v>1.0938268439099528</v>
      </c>
      <c r="C30" s="4">
        <v>0.23591858765148443</v>
      </c>
    </row>
    <row r="31" spans="1:8">
      <c r="A31" s="2">
        <v>44196</v>
      </c>
      <c r="B31" s="4">
        <v>1.1045176203268467</v>
      </c>
      <c r="C31" s="4">
        <v>0.26401784788554505</v>
      </c>
      <c r="F31" s="38"/>
    </row>
    <row r="32" spans="1:8">
      <c r="A32" s="2">
        <v>44286</v>
      </c>
      <c r="B32" s="4">
        <f>0.0112682097980051*100</f>
        <v>1.12682097980051</v>
      </c>
      <c r="C32" s="4">
        <f>0.0027103228195717*100</f>
        <v>0.27103228195717</v>
      </c>
      <c r="F32" s="38"/>
    </row>
    <row r="33" spans="1:6">
      <c r="A33" s="2">
        <v>44377</v>
      </c>
      <c r="B33" s="4">
        <v>1.0784780137205321</v>
      </c>
      <c r="C33" s="4">
        <v>0.25913514573944307</v>
      </c>
      <c r="F33" s="38"/>
    </row>
    <row r="34" spans="1:6">
      <c r="A34" s="2">
        <v>44469</v>
      </c>
      <c r="B34" s="4">
        <v>1.0724583172902493</v>
      </c>
      <c r="C34" s="4">
        <v>0.28490986127955886</v>
      </c>
    </row>
    <row r="35" spans="1:6">
      <c r="A35" s="2">
        <v>44561</v>
      </c>
      <c r="B35" s="4">
        <v>1.0580375415329004</v>
      </c>
      <c r="C35" s="4">
        <v>0.26398591710493197</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workbookViewId="0">
      <selection activeCell="B2" sqref="B2"/>
    </sheetView>
  </sheetViews>
  <sheetFormatPr defaultRowHeight="15"/>
  <cols>
    <col min="1" max="1" width="10" customWidth="1"/>
    <col min="2" max="2" width="20.5703125" customWidth="1"/>
    <col min="3" max="3" width="11.5703125" bestFit="1" customWidth="1"/>
    <col min="6" max="6" width="10.85546875" customWidth="1"/>
  </cols>
  <sheetData>
    <row r="1" spans="1:29">
      <c r="A1" s="1" t="s">
        <v>0</v>
      </c>
      <c r="B1" t="s">
        <v>114</v>
      </c>
    </row>
    <row r="2" spans="1:29">
      <c r="A2" s="1" t="s">
        <v>1</v>
      </c>
      <c r="B2" t="s">
        <v>4</v>
      </c>
    </row>
    <row r="3" spans="1:29">
      <c r="A3" s="1" t="s">
        <v>2</v>
      </c>
      <c r="B3" t="s">
        <v>9</v>
      </c>
    </row>
    <row r="4" spans="1:29">
      <c r="A4" s="1" t="s">
        <v>3</v>
      </c>
      <c r="B4" t="s">
        <v>47</v>
      </c>
    </row>
    <row r="7" spans="1:29">
      <c r="A7" s="3"/>
      <c r="B7" s="5" t="s">
        <v>28</v>
      </c>
      <c r="C7" s="5" t="s">
        <v>30</v>
      </c>
    </row>
    <row r="8" spans="1:29">
      <c r="A8" s="2">
        <v>42094</v>
      </c>
      <c r="B8" s="9">
        <v>13.104067450441883</v>
      </c>
      <c r="C8" s="9">
        <v>9.7839642526312272</v>
      </c>
      <c r="E8" s="33"/>
    </row>
    <row r="9" spans="1:29">
      <c r="A9" s="2">
        <v>42185</v>
      </c>
      <c r="B9" s="33">
        <v>9.0561743149457321</v>
      </c>
      <c r="C9" s="33">
        <v>9.5648865013399469</v>
      </c>
      <c r="E9" s="33"/>
      <c r="I9" s="32"/>
      <c r="J9" s="32"/>
      <c r="K9" s="32"/>
      <c r="L9" s="32"/>
      <c r="M9" s="32"/>
      <c r="N9" s="32"/>
      <c r="O9" s="32"/>
      <c r="P9" s="32"/>
      <c r="Q9" s="32"/>
      <c r="R9" s="32"/>
      <c r="S9" s="32"/>
      <c r="T9" s="32"/>
      <c r="U9" s="32"/>
      <c r="V9" s="32"/>
      <c r="W9" s="32"/>
      <c r="X9" s="32"/>
      <c r="Y9" s="32"/>
      <c r="Z9" s="32"/>
      <c r="AA9" s="32"/>
      <c r="AB9" s="32"/>
      <c r="AC9" s="32"/>
    </row>
    <row r="10" spans="1:29">
      <c r="A10" s="2">
        <v>42277</v>
      </c>
      <c r="B10" s="33">
        <v>7.2366806377765727</v>
      </c>
      <c r="C10" s="33">
        <v>9.1113733163028741</v>
      </c>
      <c r="E10" s="33"/>
    </row>
    <row r="11" spans="1:29">
      <c r="A11" s="2">
        <v>42369</v>
      </c>
      <c r="B11" s="33">
        <v>5.9574860463898087</v>
      </c>
      <c r="C11" s="33">
        <v>8.8063777245290744</v>
      </c>
      <c r="E11" s="33"/>
    </row>
    <row r="12" spans="1:29">
      <c r="A12" s="2">
        <v>42460</v>
      </c>
      <c r="B12" s="33">
        <v>4.3071433524960918</v>
      </c>
      <c r="C12" s="33">
        <v>6.6393710879020515</v>
      </c>
      <c r="E12" s="33"/>
    </row>
    <row r="13" spans="1:29">
      <c r="A13" s="2">
        <v>42551</v>
      </c>
      <c r="B13" s="33">
        <v>8.1304544949692392</v>
      </c>
      <c r="C13" s="33">
        <v>6.4079411329079283</v>
      </c>
      <c r="E13" s="33"/>
      <c r="G13" s="32"/>
      <c r="H13" s="32"/>
      <c r="I13" s="32"/>
      <c r="J13" s="32"/>
      <c r="K13" s="32"/>
      <c r="L13" s="32"/>
      <c r="M13" s="32"/>
      <c r="N13" s="32"/>
      <c r="O13" s="32"/>
      <c r="P13" s="32"/>
      <c r="Q13" s="32"/>
      <c r="R13" s="32"/>
      <c r="S13" s="32"/>
      <c r="T13" s="32"/>
      <c r="U13" s="32"/>
      <c r="V13" s="32"/>
      <c r="W13" s="32"/>
      <c r="X13" s="32"/>
      <c r="Y13" s="32"/>
      <c r="Z13" s="32"/>
      <c r="AA13" s="32"/>
      <c r="AB13" s="32"/>
    </row>
    <row r="14" spans="1:29">
      <c r="A14" s="2">
        <v>42643</v>
      </c>
      <c r="B14" s="33">
        <v>7.3327595975611999</v>
      </c>
      <c r="C14" s="33">
        <v>6.4319608728540851</v>
      </c>
      <c r="E14" s="33"/>
      <c r="G14" s="32"/>
      <c r="H14" s="32"/>
      <c r="I14" s="32"/>
      <c r="J14" s="32"/>
      <c r="K14" s="32"/>
      <c r="L14" s="32"/>
      <c r="M14" s="32"/>
      <c r="N14" s="32"/>
      <c r="O14" s="32"/>
      <c r="P14" s="32"/>
      <c r="Q14" s="32"/>
      <c r="R14" s="32"/>
      <c r="S14" s="32"/>
      <c r="T14" s="32"/>
      <c r="U14" s="32"/>
      <c r="V14" s="32"/>
      <c r="W14" s="32"/>
      <c r="X14" s="32"/>
      <c r="Y14" s="32"/>
      <c r="Z14" s="32"/>
      <c r="AA14" s="32"/>
      <c r="AB14" s="32"/>
    </row>
    <row r="15" spans="1:29">
      <c r="A15" s="2">
        <v>42735</v>
      </c>
      <c r="B15" s="33">
        <v>5.7077755191142767</v>
      </c>
      <c r="C15" s="33">
        <v>6.3695332410352021</v>
      </c>
      <c r="E15" s="33"/>
    </row>
    <row r="16" spans="1:29">
      <c r="A16" s="2">
        <v>42825</v>
      </c>
      <c r="B16" s="33">
        <v>13.8708224085658</v>
      </c>
      <c r="C16" s="33">
        <v>8.7604530050526286</v>
      </c>
      <c r="E16" s="33"/>
    </row>
    <row r="17" spans="1:6">
      <c r="A17" s="2">
        <v>42916</v>
      </c>
      <c r="B17" s="33">
        <v>9.3507397374093557</v>
      </c>
      <c r="C17" s="33">
        <v>9.0655243156626568</v>
      </c>
      <c r="E17" s="33"/>
    </row>
    <row r="18" spans="1:6">
      <c r="A18" s="2">
        <v>43008</v>
      </c>
      <c r="B18" s="33">
        <v>7.9569748607281596</v>
      </c>
      <c r="C18" s="33">
        <v>9.2215781314543985</v>
      </c>
      <c r="E18" s="33"/>
    </row>
    <row r="19" spans="1:6">
      <c r="A19" s="2">
        <v>43100</v>
      </c>
      <c r="B19" s="33">
        <v>6.8281723032221766</v>
      </c>
      <c r="C19" s="33">
        <v>9.5016773274813726</v>
      </c>
      <c r="E19" s="33"/>
    </row>
    <row r="20" spans="1:6">
      <c r="A20" s="2">
        <v>43190</v>
      </c>
      <c r="B20" s="33">
        <v>12.57526781431344</v>
      </c>
      <c r="C20" s="33">
        <v>9.177788678918283</v>
      </c>
      <c r="E20" s="33"/>
    </row>
    <row r="21" spans="1:6">
      <c r="A21" s="2">
        <v>43281</v>
      </c>
      <c r="B21" s="33">
        <v>8.2845009176585016</v>
      </c>
      <c r="C21" s="33">
        <v>8.9112289739805686</v>
      </c>
      <c r="E21" s="33"/>
    </row>
    <row r="22" spans="1:6">
      <c r="A22" s="2">
        <v>43373</v>
      </c>
      <c r="B22" s="33">
        <v>7.3219976310684372</v>
      </c>
      <c r="C22" s="33">
        <v>8.7524846665656391</v>
      </c>
      <c r="E22" s="33"/>
    </row>
    <row r="23" spans="1:6">
      <c r="A23" s="2">
        <v>43465</v>
      </c>
      <c r="B23" s="33">
        <v>6.1973911209935348</v>
      </c>
      <c r="C23" s="33">
        <v>8.5947893710084777</v>
      </c>
      <c r="E23" s="33"/>
    </row>
    <row r="24" spans="1:6">
      <c r="A24" s="2">
        <v>43555</v>
      </c>
      <c r="B24" s="33">
        <v>15.187565296187037</v>
      </c>
      <c r="C24" s="33">
        <v>9.247863741476877</v>
      </c>
      <c r="E24" s="33"/>
    </row>
    <row r="25" spans="1:6">
      <c r="A25" s="2">
        <v>43646</v>
      </c>
      <c r="B25" s="33">
        <v>10.17454506178059</v>
      </c>
      <c r="C25" s="33">
        <v>9.7203747775074003</v>
      </c>
      <c r="E25" s="33"/>
    </row>
    <row r="26" spans="1:6">
      <c r="A26" s="2">
        <v>43738</v>
      </c>
      <c r="B26" s="33">
        <v>9.3783860923795501</v>
      </c>
      <c r="C26" s="33">
        <v>10.234471892835177</v>
      </c>
      <c r="E26" s="33"/>
      <c r="F26" s="31"/>
    </row>
    <row r="27" spans="1:6">
      <c r="A27" s="2">
        <v>43830</v>
      </c>
      <c r="B27" s="33">
        <v>8.3046662468718804</v>
      </c>
      <c r="C27" s="33">
        <v>10.761290674304764</v>
      </c>
      <c r="E27" s="33"/>
      <c r="F27" s="31"/>
    </row>
    <row r="28" spans="1:6">
      <c r="A28" s="2">
        <v>43921</v>
      </c>
      <c r="B28" s="33">
        <v>3.1643013825510935</v>
      </c>
      <c r="C28" s="33">
        <v>7.7554746958957779</v>
      </c>
      <c r="E28" s="33"/>
      <c r="F28" s="31"/>
    </row>
    <row r="29" spans="1:6">
      <c r="A29" s="2">
        <v>44012</v>
      </c>
      <c r="B29" s="33">
        <v>4.3439265108372602</v>
      </c>
      <c r="C29" s="33">
        <v>6.2978200581599459</v>
      </c>
      <c r="E29" s="33"/>
      <c r="F29" s="31"/>
    </row>
    <row r="30" spans="1:6">
      <c r="A30" s="2">
        <v>44104</v>
      </c>
      <c r="B30" s="33">
        <v>5.6784164314299792</v>
      </c>
      <c r="C30" s="33">
        <v>5.3728276429225534</v>
      </c>
      <c r="F30" s="31"/>
    </row>
    <row r="31" spans="1:6">
      <c r="A31" s="2">
        <v>44196</v>
      </c>
      <c r="B31" s="35">
        <v>6.1805594401861903</v>
      </c>
      <c r="C31" s="33">
        <v>4.8418009412511305</v>
      </c>
      <c r="F31" s="31"/>
    </row>
    <row r="32" spans="1:6">
      <c r="A32" s="2">
        <v>44286</v>
      </c>
      <c r="B32" s="35">
        <v>12.335291394544299</v>
      </c>
      <c r="C32" s="35">
        <v>7.106209509592019</v>
      </c>
      <c r="F32" s="31"/>
    </row>
    <row r="33" spans="1:8">
      <c r="A33" s="2">
        <v>44377</v>
      </c>
      <c r="B33" s="35">
        <v>9.457283275348539</v>
      </c>
      <c r="C33" s="35">
        <v>8.3791438156296216</v>
      </c>
      <c r="F33" s="31"/>
    </row>
    <row r="34" spans="1:8">
      <c r="A34" s="2">
        <v>44469</v>
      </c>
      <c r="B34" s="35">
        <v>8.5381173296984141</v>
      </c>
      <c r="C34" s="35">
        <v>9.0940690401967306</v>
      </c>
      <c r="F34" s="31"/>
    </row>
    <row r="35" spans="1:8">
      <c r="A35" s="2">
        <v>44561</v>
      </c>
      <c r="B35" s="4">
        <v>8.6070844504594604</v>
      </c>
      <c r="C35" s="35">
        <v>9.7290392274224704</v>
      </c>
      <c r="G35" s="38"/>
      <c r="H35" s="38"/>
    </row>
    <row r="37" spans="1:8">
      <c r="F37" s="38"/>
      <c r="G37" s="38"/>
      <c r="H37" s="38"/>
    </row>
    <row r="38" spans="1:8">
      <c r="F38" s="38"/>
    </row>
    <row r="39" spans="1:8">
      <c r="F39" s="38"/>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B1" sqref="B1"/>
    </sheetView>
  </sheetViews>
  <sheetFormatPr defaultRowHeight="15"/>
  <cols>
    <col min="1" max="1" width="10" customWidth="1"/>
    <col min="2" max="2" width="20.5703125" customWidth="1"/>
    <col min="3" max="4" width="20.28515625" customWidth="1"/>
    <col min="5" max="5" width="10.5703125" bestFit="1" customWidth="1"/>
    <col min="8" max="8" width="10.85546875" bestFit="1" customWidth="1"/>
  </cols>
  <sheetData>
    <row r="1" spans="1:16">
      <c r="A1" s="1" t="s">
        <v>0</v>
      </c>
      <c r="B1" t="s">
        <v>94</v>
      </c>
    </row>
    <row r="2" spans="1:16">
      <c r="A2" s="1" t="s">
        <v>1</v>
      </c>
      <c r="B2" t="s">
        <v>14</v>
      </c>
    </row>
    <row r="3" spans="1:16">
      <c r="A3" s="1" t="s">
        <v>2</v>
      </c>
      <c r="B3" t="s">
        <v>9</v>
      </c>
    </row>
    <row r="4" spans="1:16">
      <c r="A4" s="1" t="s">
        <v>3</v>
      </c>
    </row>
    <row r="7" spans="1:16">
      <c r="A7" s="3"/>
      <c r="B7" s="5" t="s">
        <v>25</v>
      </c>
      <c r="C7" s="5" t="s">
        <v>15</v>
      </c>
      <c r="D7" s="5" t="s">
        <v>16</v>
      </c>
      <c r="E7" s="5" t="s">
        <v>67</v>
      </c>
      <c r="G7" s="5"/>
      <c r="H7" s="5"/>
      <c r="I7" s="5"/>
      <c r="J7" s="5"/>
    </row>
    <row r="8" spans="1:16">
      <c r="A8" s="2">
        <v>42094</v>
      </c>
      <c r="B8" s="12">
        <v>219.51538099999999</v>
      </c>
      <c r="C8" s="12">
        <v>78.341386999999997</v>
      </c>
      <c r="D8" s="12">
        <v>83.771371000000002</v>
      </c>
      <c r="E8" s="12">
        <v>16.297944000000001</v>
      </c>
      <c r="H8" s="13"/>
      <c r="N8" s="32"/>
      <c r="O8" s="32"/>
      <c r="P8" s="32"/>
    </row>
    <row r="9" spans="1:16">
      <c r="A9" s="2">
        <v>42185</v>
      </c>
      <c r="B9" s="12">
        <v>224.649607</v>
      </c>
      <c r="C9" s="12">
        <v>81.759353000000004</v>
      </c>
      <c r="D9" s="12">
        <v>85.142178999999999</v>
      </c>
      <c r="E9" s="12">
        <v>16.082895000000001</v>
      </c>
      <c r="H9" s="13"/>
      <c r="M9" s="32"/>
      <c r="N9" s="32"/>
      <c r="O9" s="32"/>
      <c r="P9" s="32"/>
    </row>
    <row r="10" spans="1:16">
      <c r="A10" s="2">
        <v>42277</v>
      </c>
      <c r="B10" s="12">
        <v>230.463818</v>
      </c>
      <c r="C10" s="12">
        <v>85.628628000000006</v>
      </c>
      <c r="D10" s="12">
        <v>86.583974999999995</v>
      </c>
      <c r="E10" s="12">
        <v>16.067692000000001</v>
      </c>
      <c r="H10" s="13"/>
      <c r="M10" s="32"/>
      <c r="N10" s="32"/>
      <c r="O10" s="32"/>
      <c r="P10" s="32"/>
    </row>
    <row r="11" spans="1:16">
      <c r="A11" s="2">
        <v>42369</v>
      </c>
      <c r="B11" s="12">
        <v>239.20828700000001</v>
      </c>
      <c r="C11" s="12">
        <v>92.629639999999995</v>
      </c>
      <c r="D11" s="12">
        <v>87.024420000000006</v>
      </c>
      <c r="E11" s="12">
        <v>15.601449000000001</v>
      </c>
      <c r="H11" s="13"/>
      <c r="M11" s="32"/>
      <c r="N11" s="32"/>
      <c r="O11" s="32"/>
      <c r="P11" s="32"/>
    </row>
    <row r="12" spans="1:16">
      <c r="A12" s="2">
        <v>42460</v>
      </c>
      <c r="B12" s="12">
        <v>245.89901499999999</v>
      </c>
      <c r="C12" s="12">
        <v>97.170739999999995</v>
      </c>
      <c r="D12" s="12">
        <v>88.332626000000005</v>
      </c>
      <c r="E12" s="12">
        <v>15.296469999999999</v>
      </c>
      <c r="H12" s="13"/>
      <c r="M12" s="32"/>
      <c r="N12" s="32"/>
      <c r="O12" s="32"/>
      <c r="P12" s="32"/>
    </row>
    <row r="13" spans="1:16">
      <c r="A13" s="2">
        <v>42551</v>
      </c>
      <c r="B13" s="12">
        <v>256.03077999999999</v>
      </c>
      <c r="C13" s="12">
        <v>103.55643999999999</v>
      </c>
      <c r="D13" s="12">
        <v>90.934877999999998</v>
      </c>
      <c r="E13" s="12">
        <v>15.44679</v>
      </c>
      <c r="H13" s="13"/>
      <c r="M13" s="32"/>
      <c r="N13" s="32"/>
      <c r="O13" s="32"/>
      <c r="P13" s="32"/>
    </row>
    <row r="14" spans="1:16">
      <c r="A14" s="2">
        <v>42643</v>
      </c>
      <c r="B14" s="12">
        <v>262.08292</v>
      </c>
      <c r="C14" s="12">
        <v>107.86963299999999</v>
      </c>
      <c r="D14" s="12">
        <v>91.915502000000004</v>
      </c>
      <c r="E14" s="12">
        <v>15.466794</v>
      </c>
      <c r="H14" s="13"/>
      <c r="M14" s="32"/>
      <c r="N14" s="32"/>
      <c r="O14" s="32"/>
      <c r="P14" s="32"/>
    </row>
    <row r="15" spans="1:16">
      <c r="A15" s="2">
        <v>42735</v>
      </c>
      <c r="B15" s="12">
        <v>270.56258800000001</v>
      </c>
      <c r="C15" s="12">
        <v>114.14021468197991</v>
      </c>
      <c r="D15" s="12">
        <v>92.687934999999996</v>
      </c>
      <c r="E15" s="12">
        <v>15.375239370969901</v>
      </c>
      <c r="H15" s="13"/>
      <c r="M15" s="32"/>
      <c r="N15" s="32"/>
      <c r="O15" s="32"/>
      <c r="P15" s="32"/>
    </row>
    <row r="16" spans="1:16">
      <c r="A16" s="2">
        <v>42825</v>
      </c>
      <c r="B16" s="12">
        <v>275.24334900000002</v>
      </c>
      <c r="C16" s="12">
        <v>116.49568347381989</v>
      </c>
      <c r="D16" s="12">
        <v>94.601230000000001</v>
      </c>
      <c r="E16" s="12">
        <v>15.218444103029901</v>
      </c>
      <c r="H16" s="13"/>
      <c r="M16" s="32"/>
      <c r="N16" s="32"/>
      <c r="O16" s="32"/>
      <c r="P16" s="32"/>
    </row>
    <row r="17" spans="1:16">
      <c r="A17" s="2">
        <v>42916</v>
      </c>
      <c r="B17" s="12">
        <v>279.70633500000002</v>
      </c>
      <c r="C17" s="12">
        <v>119.19112607529989</v>
      </c>
      <c r="D17" s="12">
        <v>95.923330000000007</v>
      </c>
      <c r="E17" s="12">
        <v>15.3308265435699</v>
      </c>
      <c r="H17" s="13"/>
      <c r="M17" s="32"/>
      <c r="N17" s="32"/>
      <c r="O17" s="32"/>
      <c r="P17" s="32"/>
    </row>
    <row r="18" spans="1:16">
      <c r="A18" s="2">
        <v>43008</v>
      </c>
      <c r="B18" s="12">
        <v>284.86177800000002</v>
      </c>
      <c r="C18" s="12">
        <v>121.69849924981992</v>
      </c>
      <c r="D18" s="12">
        <v>98.140995000000004</v>
      </c>
      <c r="E18" s="12">
        <v>15.1527323927899</v>
      </c>
      <c r="H18" s="13"/>
      <c r="M18" s="32"/>
      <c r="N18" s="32"/>
      <c r="O18" s="32"/>
      <c r="P18" s="32"/>
    </row>
    <row r="19" spans="1:16">
      <c r="A19" s="2">
        <v>43100</v>
      </c>
      <c r="B19" s="12">
        <v>288.253176</v>
      </c>
      <c r="C19" s="12">
        <v>124.61743106877989</v>
      </c>
      <c r="D19" s="12">
        <v>98.264778000000007</v>
      </c>
      <c r="E19" s="12">
        <v>14.6565976641399</v>
      </c>
      <c r="H19" s="13"/>
      <c r="M19" s="32"/>
      <c r="N19" s="32"/>
      <c r="O19" s="32"/>
      <c r="P19" s="32"/>
    </row>
    <row r="20" spans="1:16">
      <c r="A20" s="2">
        <v>43190</v>
      </c>
      <c r="B20" s="12">
        <v>293.60441400000002</v>
      </c>
      <c r="C20" s="12">
        <v>126.30498900000001</v>
      </c>
      <c r="D20" s="12">
        <v>100.958507</v>
      </c>
      <c r="E20" s="12">
        <v>14.396444000000001</v>
      </c>
      <c r="H20" s="13"/>
      <c r="M20" s="32"/>
      <c r="N20" s="32"/>
      <c r="O20" s="32"/>
      <c r="P20" s="32"/>
    </row>
    <row r="21" spans="1:16">
      <c r="A21" s="2">
        <v>43281</v>
      </c>
      <c r="B21" s="12">
        <v>300.61502100000001</v>
      </c>
      <c r="C21" s="12">
        <v>129.373245</v>
      </c>
      <c r="D21" s="12">
        <v>103.528133</v>
      </c>
      <c r="E21" s="12">
        <v>14.526584</v>
      </c>
      <c r="H21" s="13"/>
      <c r="M21" s="32"/>
      <c r="N21" s="32"/>
      <c r="O21" s="32"/>
      <c r="P21" s="32"/>
    </row>
    <row r="22" spans="1:16">
      <c r="A22" s="2">
        <v>43373</v>
      </c>
      <c r="B22" s="12">
        <v>306.32586959626991</v>
      </c>
      <c r="C22" s="12">
        <v>132.18584488597969</v>
      </c>
      <c r="D22" s="12">
        <v>105.6586916622599</v>
      </c>
      <c r="E22" s="12">
        <v>14.567054182129898</v>
      </c>
      <c r="H22" s="13"/>
      <c r="M22" s="32"/>
      <c r="N22" s="32"/>
      <c r="O22" s="32"/>
      <c r="P22" s="32"/>
    </row>
    <row r="23" spans="1:16">
      <c r="A23" s="2">
        <v>43465</v>
      </c>
      <c r="B23" s="12">
        <v>311.87095414473987</v>
      </c>
      <c r="C23" s="12">
        <v>135.5576939947897</v>
      </c>
      <c r="D23" s="12">
        <v>106.79674175849989</v>
      </c>
      <c r="E23" s="12">
        <v>14.2565266318499</v>
      </c>
      <c r="H23" s="13"/>
      <c r="M23" s="32"/>
      <c r="N23" s="32"/>
      <c r="O23" s="32"/>
      <c r="P23" s="32"/>
    </row>
    <row r="24" spans="1:16">
      <c r="A24" s="2">
        <v>43555</v>
      </c>
      <c r="B24" s="12">
        <v>317.17434275283989</v>
      </c>
      <c r="C24" s="12">
        <v>137.37064692926992</v>
      </c>
      <c r="D24" s="12">
        <v>109.44032532169</v>
      </c>
      <c r="E24" s="12">
        <v>14.1221442544699</v>
      </c>
      <c r="H24" s="13"/>
      <c r="M24" s="32"/>
      <c r="N24" s="32"/>
      <c r="O24" s="32"/>
      <c r="P24" s="32"/>
    </row>
    <row r="25" spans="1:16">
      <c r="A25" s="2">
        <v>43646</v>
      </c>
      <c r="B25" s="12">
        <v>321.28065647112982</v>
      </c>
      <c r="C25" s="12">
        <v>139.37920500000001</v>
      </c>
      <c r="D25" s="12">
        <v>110.3634473240699</v>
      </c>
      <c r="E25" s="12">
        <v>14.226766</v>
      </c>
      <c r="M25" s="32"/>
      <c r="N25" s="32"/>
      <c r="O25" s="32"/>
      <c r="P25" s="32"/>
    </row>
    <row r="26" spans="1:16">
      <c r="A26" s="2">
        <v>43738</v>
      </c>
      <c r="B26" s="12">
        <v>325.64350054927991</v>
      </c>
      <c r="C26" s="9">
        <v>141.99367794132971</v>
      </c>
      <c r="D26" s="9">
        <v>111.45592270128</v>
      </c>
      <c r="E26" s="9">
        <v>14.142936112649899</v>
      </c>
      <c r="M26" s="32"/>
      <c r="N26" s="32"/>
      <c r="O26" s="32"/>
      <c r="P26" s="32"/>
    </row>
    <row r="27" spans="1:16">
      <c r="A27" s="2">
        <v>43830</v>
      </c>
      <c r="B27" s="12">
        <v>335.94935079080983</v>
      </c>
      <c r="C27" s="9">
        <v>148.53958831953972</v>
      </c>
      <c r="D27" s="9">
        <v>113.7489823356199</v>
      </c>
      <c r="E27" s="9">
        <v>13.992424457479901</v>
      </c>
      <c r="M27" s="32"/>
      <c r="N27" s="32"/>
      <c r="O27" s="32"/>
      <c r="P27" s="32"/>
    </row>
    <row r="28" spans="1:16">
      <c r="A28" s="2">
        <v>43921</v>
      </c>
      <c r="B28" s="12">
        <v>342.27339748126991</v>
      </c>
      <c r="C28" s="9">
        <v>151.97655132755969</v>
      </c>
      <c r="D28" s="9">
        <v>115.67912568384</v>
      </c>
      <c r="E28" s="9">
        <v>13.8676955846399</v>
      </c>
      <c r="M28" s="32"/>
      <c r="N28" s="32"/>
      <c r="O28" s="32"/>
      <c r="P28" s="32"/>
    </row>
    <row r="29" spans="1:16">
      <c r="A29" s="2">
        <v>44012</v>
      </c>
      <c r="B29" s="12">
        <v>345.77618175533979</v>
      </c>
      <c r="C29" s="9">
        <v>154.13270116769971</v>
      </c>
      <c r="D29" s="9">
        <v>116.0374562387899</v>
      </c>
      <c r="E29" s="9">
        <v>13.789763899169898</v>
      </c>
      <c r="M29" s="32"/>
      <c r="N29" s="32"/>
      <c r="O29" s="32"/>
      <c r="P29" s="32"/>
    </row>
    <row r="30" spans="1:16">
      <c r="A30" s="2">
        <v>44104</v>
      </c>
      <c r="B30" s="12">
        <v>349.85677907309997</v>
      </c>
      <c r="C30" s="33">
        <v>156.1729196398598</v>
      </c>
      <c r="D30" s="33">
        <v>117.53299459897001</v>
      </c>
      <c r="E30" s="33">
        <v>13.5651612330698</v>
      </c>
      <c r="H30" s="35"/>
      <c r="I30" s="32"/>
      <c r="J30" s="32"/>
      <c r="K30" s="32"/>
      <c r="M30" s="32"/>
      <c r="N30" s="32"/>
      <c r="O30" s="32"/>
      <c r="P30" s="32"/>
    </row>
    <row r="31" spans="1:16">
      <c r="A31" s="2">
        <v>44196</v>
      </c>
      <c r="B31" s="12">
        <v>355.66444207498989</v>
      </c>
      <c r="C31" s="33">
        <v>160.22640994676979</v>
      </c>
      <c r="D31" s="33">
        <v>118.57101373222</v>
      </c>
      <c r="E31" s="33">
        <v>13.1157599656499</v>
      </c>
      <c r="H31" s="32"/>
      <c r="I31" s="32"/>
      <c r="J31" s="32"/>
      <c r="K31" s="32"/>
      <c r="M31" s="32"/>
      <c r="N31" s="32"/>
      <c r="O31" s="32"/>
      <c r="P31" s="32"/>
    </row>
    <row r="32" spans="1:16">
      <c r="A32" s="2">
        <v>44286</v>
      </c>
      <c r="B32" s="12">
        <v>360.93268971968996</v>
      </c>
      <c r="C32" s="35">
        <v>163.59690802003985</v>
      </c>
      <c r="D32" s="35">
        <v>120.1490440414299</v>
      </c>
      <c r="E32" s="35">
        <v>12.368185743439998</v>
      </c>
      <c r="M32" s="32"/>
      <c r="N32" s="32"/>
      <c r="O32" s="32"/>
      <c r="P32" s="32"/>
    </row>
    <row r="33" spans="1:16">
      <c r="A33" s="2">
        <v>44377</v>
      </c>
      <c r="B33" s="12">
        <v>368.25118031852992</v>
      </c>
      <c r="C33" s="35">
        <v>168.01994296771989</v>
      </c>
      <c r="D33" s="35">
        <v>122.2716154440499</v>
      </c>
      <c r="E33" s="35">
        <v>12.42615270147</v>
      </c>
      <c r="I33" s="35"/>
      <c r="M33" s="32"/>
      <c r="N33" s="32"/>
      <c r="O33" s="32"/>
      <c r="P33" s="32"/>
    </row>
    <row r="34" spans="1:16">
      <c r="A34" s="2">
        <v>44469</v>
      </c>
      <c r="B34" s="35">
        <v>375.45811825255987</v>
      </c>
      <c r="C34" s="35">
        <v>172.76534866311999</v>
      </c>
      <c r="D34" s="35">
        <v>123.89613354434988</v>
      </c>
      <c r="E34" s="35">
        <v>12.427389004429902</v>
      </c>
    </row>
    <row r="35" spans="1:16">
      <c r="A35" s="2">
        <v>44561</v>
      </c>
      <c r="B35" s="35">
        <v>386.36185272262981</v>
      </c>
      <c r="C35" s="35">
        <v>179.39135837424999</v>
      </c>
      <c r="D35" s="35">
        <v>126.80475551552982</v>
      </c>
      <c r="E35" s="35">
        <v>12.2887886385599</v>
      </c>
    </row>
    <row r="36" spans="1:16">
      <c r="B36" s="13"/>
    </row>
    <row r="37" spans="1:16">
      <c r="B37" s="13"/>
    </row>
    <row r="38" spans="1:16">
      <c r="B38" s="13"/>
    </row>
    <row r="39" spans="1:16">
      <c r="B39" s="13"/>
    </row>
    <row r="40" spans="1:16">
      <c r="B40" s="13"/>
    </row>
    <row r="41" spans="1:16">
      <c r="B41" s="13"/>
    </row>
    <row r="42" spans="1:16">
      <c r="B42" s="13"/>
    </row>
    <row r="43" spans="1:16">
      <c r="B43" s="13"/>
    </row>
    <row r="44" spans="1:16">
      <c r="B44" s="13"/>
    </row>
    <row r="45" spans="1:16">
      <c r="B45" s="13"/>
    </row>
    <row r="46" spans="1:16">
      <c r="B46" s="13"/>
    </row>
    <row r="47" spans="1:16">
      <c r="B47" s="1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1" sqref="B1"/>
    </sheetView>
  </sheetViews>
  <sheetFormatPr defaultRowHeight="15"/>
  <cols>
    <col min="1" max="1" width="10" customWidth="1"/>
    <col min="2" max="2" width="20.5703125" customWidth="1"/>
    <col min="3" max="4" width="20.28515625" customWidth="1"/>
  </cols>
  <sheetData>
    <row r="1" spans="1:5">
      <c r="A1" s="1" t="s">
        <v>0</v>
      </c>
      <c r="B1" t="s">
        <v>95</v>
      </c>
    </row>
    <row r="2" spans="1:5">
      <c r="A2" s="1" t="s">
        <v>1</v>
      </c>
      <c r="B2" t="s">
        <v>4</v>
      </c>
    </row>
    <row r="3" spans="1:5">
      <c r="A3" s="1" t="s">
        <v>2</v>
      </c>
      <c r="B3" t="s">
        <v>9</v>
      </c>
    </row>
    <row r="4" spans="1:5">
      <c r="A4" s="1" t="s">
        <v>3</v>
      </c>
      <c r="B4" t="s">
        <v>45</v>
      </c>
    </row>
    <row r="5" spans="1:5">
      <c r="B5" s="20"/>
    </row>
    <row r="6" spans="1:5">
      <c r="D6" s="10"/>
      <c r="E6" s="10"/>
    </row>
    <row r="7" spans="1:5">
      <c r="A7" s="3"/>
      <c r="B7" s="5" t="s">
        <v>21</v>
      </c>
      <c r="C7" s="5" t="s">
        <v>22</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8">
      <c r="A17" s="2">
        <v>42916</v>
      </c>
      <c r="B17" s="4">
        <v>1.5680468217062791</v>
      </c>
      <c r="C17" s="4">
        <v>0.48471885984303692</v>
      </c>
    </row>
    <row r="18" spans="1:8">
      <c r="A18" s="2">
        <v>43008</v>
      </c>
      <c r="B18" s="4">
        <v>1.5603818654048616</v>
      </c>
      <c r="C18" s="4">
        <v>0.44754442303849729</v>
      </c>
    </row>
    <row r="19" spans="1:8">
      <c r="A19" s="2">
        <v>43100</v>
      </c>
      <c r="B19" s="4">
        <v>1.557464531420127</v>
      </c>
      <c r="C19" s="4">
        <v>0.4167292631423703</v>
      </c>
    </row>
    <row r="20" spans="1:8">
      <c r="A20" s="2">
        <v>43190</v>
      </c>
      <c r="B20" s="4">
        <v>1.5526774824574823</v>
      </c>
      <c r="C20" s="4">
        <v>0.57327857442131325</v>
      </c>
    </row>
    <row r="21" spans="1:8">
      <c r="A21" s="2">
        <v>43281</v>
      </c>
      <c r="B21" s="4">
        <v>1.5222706450461103</v>
      </c>
      <c r="C21" s="4">
        <v>0.56282985702825294</v>
      </c>
    </row>
    <row r="22" spans="1:8">
      <c r="A22" s="2">
        <v>43373</v>
      </c>
      <c r="B22" s="4">
        <v>1.5267320792476642</v>
      </c>
      <c r="C22" s="4">
        <v>0.59599296375193445</v>
      </c>
    </row>
    <row r="23" spans="1:8">
      <c r="A23" s="2">
        <v>43465</v>
      </c>
      <c r="B23" s="4">
        <v>1.5149272216073029</v>
      </c>
      <c r="C23" s="4">
        <v>0.47600816972381893</v>
      </c>
    </row>
    <row r="24" spans="1:8">
      <c r="A24" s="2">
        <v>43555</v>
      </c>
      <c r="B24" s="4">
        <v>1.6308194344973164</v>
      </c>
      <c r="C24" s="4">
        <v>0.44944401196395334</v>
      </c>
    </row>
    <row r="25" spans="1:8">
      <c r="A25" s="2">
        <v>43646</v>
      </c>
      <c r="B25" s="4">
        <v>1.614732716348467</v>
      </c>
      <c r="C25" s="4">
        <v>0.51427743250376601</v>
      </c>
    </row>
    <row r="26" spans="1:8">
      <c r="A26" s="2">
        <v>43738</v>
      </c>
      <c r="B26" s="4">
        <v>1.6148648378176491</v>
      </c>
      <c r="C26" s="4">
        <v>0.54618409502039111</v>
      </c>
    </row>
    <row r="27" spans="1:8">
      <c r="A27" s="2">
        <v>43830</v>
      </c>
      <c r="B27" s="4">
        <v>1.5896876782085412</v>
      </c>
      <c r="C27" s="4">
        <v>0.42052677119988369</v>
      </c>
      <c r="E27" s="38"/>
      <c r="F27" s="38"/>
      <c r="G27" s="38"/>
      <c r="H27" s="38"/>
    </row>
    <row r="28" spans="1:8">
      <c r="A28" s="2">
        <v>43921</v>
      </c>
      <c r="B28" s="4">
        <v>1.6581670795854</v>
      </c>
      <c r="C28" s="4">
        <v>0.59156785536365297</v>
      </c>
    </row>
    <row r="29" spans="1:8">
      <c r="A29" s="2">
        <v>44012</v>
      </c>
      <c r="B29" s="4">
        <v>1.6340597272893003</v>
      </c>
      <c r="C29" s="4">
        <v>0.52105827669289895</v>
      </c>
      <c r="E29" s="38"/>
      <c r="F29" s="38"/>
    </row>
    <row r="30" spans="1:8">
      <c r="A30" s="2">
        <v>44104</v>
      </c>
      <c r="B30" s="4">
        <v>1.6445702963326485</v>
      </c>
      <c r="C30" s="4">
        <v>0.49170384624122015</v>
      </c>
      <c r="E30" s="38"/>
      <c r="F30" s="38"/>
    </row>
    <row r="31" spans="1:8">
      <c r="A31" s="2">
        <v>44196</v>
      </c>
      <c r="B31" s="4">
        <v>1.579077161200801</v>
      </c>
      <c r="C31" s="4">
        <v>0.44912602054305178</v>
      </c>
      <c r="E31" s="38"/>
      <c r="F31" s="38"/>
    </row>
    <row r="32" spans="1:8">
      <c r="A32" s="2">
        <v>44286</v>
      </c>
      <c r="B32" s="4">
        <v>1.5394495756366902</v>
      </c>
      <c r="C32" s="4">
        <v>0.44152079481346695</v>
      </c>
    </row>
    <row r="33" spans="1:12">
      <c r="A33" s="2">
        <v>44377</v>
      </c>
      <c r="B33" s="4">
        <v>1.4973588205048964</v>
      </c>
      <c r="C33" s="4">
        <v>0.4187197550719679</v>
      </c>
      <c r="G33" s="38"/>
      <c r="H33" s="38"/>
      <c r="K33" s="38"/>
      <c r="L33" s="38"/>
    </row>
    <row r="34" spans="1:12">
      <c r="A34" s="2">
        <v>44469</v>
      </c>
      <c r="B34" s="4">
        <v>1.4737233368374549</v>
      </c>
      <c r="C34" s="4">
        <v>0.33796102211442086</v>
      </c>
    </row>
    <row r="35" spans="1:12">
      <c r="A35" s="2">
        <v>44561</v>
      </c>
      <c r="B35" s="4">
        <v>1.4284342297419612</v>
      </c>
      <c r="C35" s="4">
        <v>0.41871975534678735</v>
      </c>
      <c r="F35" s="38"/>
      <c r="J35" s="38"/>
      <c r="K35" s="38"/>
      <c r="L35" s="38"/>
    </row>
    <row r="36" spans="1:12">
      <c r="B36" s="4"/>
      <c r="C36" s="4"/>
      <c r="F36" s="38"/>
      <c r="J36" s="38"/>
    </row>
    <row r="37" spans="1:12">
      <c r="F37" s="38"/>
      <c r="J37" s="38"/>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workbookViewId="0">
      <selection activeCell="B2" sqref="B2"/>
    </sheetView>
  </sheetViews>
  <sheetFormatPr defaultRowHeight="15"/>
  <cols>
    <col min="1" max="1" width="10" customWidth="1"/>
    <col min="2" max="2" width="20.5703125" customWidth="1"/>
    <col min="3" max="3" width="10.5703125" bestFit="1" customWidth="1"/>
  </cols>
  <sheetData>
    <row r="1" spans="1:34">
      <c r="A1" s="1" t="s">
        <v>0</v>
      </c>
      <c r="B1" t="s">
        <v>115</v>
      </c>
    </row>
    <row r="2" spans="1:34">
      <c r="A2" s="1" t="s">
        <v>1</v>
      </c>
      <c r="B2" t="s">
        <v>4</v>
      </c>
    </row>
    <row r="3" spans="1:34">
      <c r="A3" s="1" t="s">
        <v>2</v>
      </c>
      <c r="B3" t="s">
        <v>9</v>
      </c>
    </row>
    <row r="4" spans="1:34">
      <c r="A4" s="1" t="s">
        <v>3</v>
      </c>
      <c r="B4" t="s">
        <v>89</v>
      </c>
    </row>
    <row r="7" spans="1:34">
      <c r="A7" s="3"/>
      <c r="B7" s="5" t="s">
        <v>28</v>
      </c>
      <c r="C7" s="5" t="s">
        <v>30</v>
      </c>
    </row>
    <row r="8" spans="1:34">
      <c r="A8" s="2">
        <v>42094</v>
      </c>
      <c r="B8" s="35">
        <v>17.557263279771629</v>
      </c>
      <c r="C8" s="35">
        <v>13.156014132488453</v>
      </c>
      <c r="E8" s="33"/>
      <c r="H8" s="31"/>
      <c r="I8" s="31"/>
      <c r="J8" s="31"/>
      <c r="K8" s="31"/>
      <c r="L8" s="31"/>
      <c r="M8" s="31"/>
      <c r="N8" s="31"/>
      <c r="O8" s="31"/>
      <c r="P8" s="31"/>
      <c r="Q8" s="31"/>
      <c r="R8" s="31"/>
      <c r="S8" s="31"/>
      <c r="T8" s="31"/>
      <c r="U8" s="31"/>
      <c r="V8" s="31"/>
      <c r="W8" s="31"/>
      <c r="X8" s="31"/>
      <c r="Y8" s="31"/>
      <c r="Z8" s="30"/>
      <c r="AA8" s="30"/>
      <c r="AB8" s="30"/>
      <c r="AC8" s="30"/>
    </row>
    <row r="9" spans="1:34">
      <c r="A9" s="2">
        <v>42185</v>
      </c>
      <c r="B9" s="35">
        <v>16.104193564693571</v>
      </c>
      <c r="C9" s="35">
        <v>14.437280292447221</v>
      </c>
      <c r="E9" s="33"/>
      <c r="I9" s="32"/>
      <c r="J9" s="32"/>
      <c r="K9" s="32"/>
      <c r="L9" s="32"/>
      <c r="M9" s="32"/>
      <c r="N9" s="32"/>
      <c r="O9" s="32"/>
      <c r="P9" s="32"/>
      <c r="Q9" s="32"/>
      <c r="R9" s="32"/>
      <c r="S9" s="32"/>
      <c r="T9" s="32"/>
      <c r="U9" s="32"/>
      <c r="V9" s="32"/>
      <c r="W9" s="32"/>
      <c r="X9" s="32"/>
      <c r="Y9" s="32"/>
      <c r="Z9" s="32"/>
      <c r="AA9" s="32"/>
      <c r="AB9" s="32"/>
      <c r="AC9" s="32"/>
    </row>
    <row r="10" spans="1:34">
      <c r="A10" s="2">
        <v>42277</v>
      </c>
      <c r="B10" s="35">
        <v>15.693765901346815</v>
      </c>
      <c r="C10" s="35">
        <v>15.431460037424714</v>
      </c>
      <c r="E10" s="33"/>
      <c r="I10" s="35"/>
      <c r="J10" s="35"/>
    </row>
    <row r="11" spans="1:34">
      <c r="A11" s="2">
        <v>42369</v>
      </c>
      <c r="B11" s="35">
        <v>15.305402864210915</v>
      </c>
      <c r="C11" s="35">
        <v>16.16515640250573</v>
      </c>
      <c r="E11" s="33"/>
      <c r="G11" s="32"/>
      <c r="H11" s="32"/>
      <c r="I11" s="35"/>
      <c r="J11" s="35"/>
      <c r="K11" s="32"/>
      <c r="L11" s="32"/>
      <c r="M11" s="32"/>
      <c r="N11" s="32"/>
      <c r="O11" s="32"/>
      <c r="P11" s="32"/>
      <c r="Q11" s="32"/>
      <c r="R11" s="32"/>
      <c r="S11" s="32"/>
      <c r="T11" s="32"/>
      <c r="U11" s="32"/>
      <c r="V11" s="32"/>
      <c r="W11" s="32"/>
      <c r="X11" s="32"/>
      <c r="Y11" s="32"/>
      <c r="Z11" s="32"/>
      <c r="AA11" s="32"/>
      <c r="AB11" s="32"/>
    </row>
    <row r="12" spans="1:34">
      <c r="A12" s="2">
        <v>42460</v>
      </c>
      <c r="B12" s="35">
        <v>14.855663687883775</v>
      </c>
      <c r="C12" s="35">
        <v>15.489756504533769</v>
      </c>
      <c r="E12" s="33"/>
      <c r="G12" s="32"/>
      <c r="H12" s="35"/>
      <c r="I12" s="35"/>
      <c r="J12" s="35"/>
      <c r="K12" s="32"/>
      <c r="L12" s="32"/>
      <c r="M12" s="32"/>
      <c r="N12" s="32"/>
      <c r="O12" s="32"/>
      <c r="P12" s="32"/>
      <c r="Q12" s="32"/>
      <c r="R12" s="32"/>
      <c r="S12" s="32"/>
      <c r="T12" s="32"/>
      <c r="U12" s="32"/>
      <c r="V12" s="32"/>
      <c r="W12" s="32"/>
      <c r="X12" s="32"/>
      <c r="Y12" s="32"/>
      <c r="Z12" s="32"/>
      <c r="AA12" s="32"/>
      <c r="AB12" s="32"/>
      <c r="AC12" s="32"/>
      <c r="AD12" s="32"/>
      <c r="AE12" s="32"/>
      <c r="AF12" s="32"/>
      <c r="AG12" s="32"/>
      <c r="AH12" s="32"/>
    </row>
    <row r="13" spans="1:34">
      <c r="A13" s="2">
        <v>42551</v>
      </c>
      <c r="B13" s="35">
        <v>15.028070192670492</v>
      </c>
      <c r="C13" s="35">
        <v>15.220725661527998</v>
      </c>
      <c r="E13" s="33"/>
      <c r="H13" s="35"/>
      <c r="I13" s="35"/>
      <c r="J13" s="35"/>
    </row>
    <row r="14" spans="1:34">
      <c r="A14" s="2">
        <v>42643</v>
      </c>
      <c r="B14" s="35">
        <v>14.85190123336386</v>
      </c>
      <c r="C14" s="35">
        <v>15.01025949453226</v>
      </c>
      <c r="E14" s="33"/>
      <c r="H14" s="35"/>
      <c r="I14" s="35"/>
      <c r="J14" s="35"/>
      <c r="K14" s="38"/>
    </row>
    <row r="15" spans="1:34">
      <c r="A15" s="2">
        <v>42735</v>
      </c>
      <c r="B15" s="35">
        <v>13.471424427376816</v>
      </c>
      <c r="C15" s="35">
        <v>14.551764885323736</v>
      </c>
      <c r="E15" s="33"/>
      <c r="H15" s="35"/>
      <c r="I15" s="35"/>
      <c r="J15" s="35"/>
      <c r="K15" s="38"/>
    </row>
    <row r="16" spans="1:34">
      <c r="A16" s="2">
        <v>42825</v>
      </c>
      <c r="B16" s="35">
        <v>14.754355931414898</v>
      </c>
      <c r="C16" s="35">
        <v>14.526437946206517</v>
      </c>
      <c r="E16" s="33"/>
      <c r="H16" s="35"/>
      <c r="I16" s="35"/>
      <c r="J16" s="35"/>
      <c r="K16" s="38"/>
    </row>
    <row r="17" spans="1:34">
      <c r="A17" s="2">
        <v>42916</v>
      </c>
      <c r="B17" s="35">
        <v>16.819441917717342</v>
      </c>
      <c r="C17" s="35">
        <v>14.974280877468226</v>
      </c>
      <c r="E17" s="33"/>
      <c r="H17" s="35"/>
      <c r="I17" s="35"/>
      <c r="J17" s="35"/>
      <c r="K17" s="38"/>
    </row>
    <row r="18" spans="1:34">
      <c r="A18" s="2">
        <v>43008</v>
      </c>
      <c r="B18" s="35">
        <v>15.8376107548789</v>
      </c>
      <c r="C18" s="35">
        <v>15.220708257846988</v>
      </c>
      <c r="E18" s="33"/>
      <c r="H18" s="35"/>
      <c r="I18" s="35"/>
      <c r="J18" s="35"/>
      <c r="K18" s="38"/>
    </row>
    <row r="19" spans="1:34">
      <c r="A19" s="2">
        <v>43100</v>
      </c>
      <c r="B19" s="35">
        <v>15.121933337553751</v>
      </c>
      <c r="C19" s="35">
        <v>15.633335485391223</v>
      </c>
      <c r="E19" s="33"/>
      <c r="H19" s="35"/>
      <c r="I19" s="35"/>
      <c r="J19" s="35"/>
      <c r="K19" s="38"/>
    </row>
    <row r="20" spans="1:34">
      <c r="A20" s="2">
        <v>43190</v>
      </c>
      <c r="B20" s="35">
        <v>12.516876832402316</v>
      </c>
      <c r="C20" s="35">
        <v>15.073965710638076</v>
      </c>
      <c r="E20" s="33"/>
      <c r="H20" s="35"/>
      <c r="I20" s="35"/>
      <c r="J20" s="35"/>
      <c r="K20" s="38"/>
      <c r="L20" s="32"/>
      <c r="M20" s="32"/>
      <c r="N20" s="32"/>
      <c r="O20" s="32"/>
      <c r="P20" s="32"/>
      <c r="Q20" s="32"/>
      <c r="R20" s="32"/>
      <c r="S20" s="32"/>
      <c r="T20" s="32"/>
      <c r="U20" s="32"/>
      <c r="V20" s="32"/>
      <c r="W20" s="32"/>
      <c r="X20" s="32"/>
      <c r="Y20" s="32"/>
      <c r="Z20" s="32"/>
      <c r="AA20" s="32"/>
      <c r="AB20" s="32"/>
      <c r="AC20" s="32"/>
      <c r="AD20" s="32"/>
      <c r="AE20" s="32"/>
      <c r="AF20" s="32"/>
      <c r="AG20" s="32"/>
      <c r="AH20" s="32"/>
    </row>
    <row r="21" spans="1:34">
      <c r="A21" s="2">
        <v>43281</v>
      </c>
      <c r="B21" s="35">
        <v>11.459083959658939</v>
      </c>
      <c r="C21" s="35">
        <v>13.733876221123476</v>
      </c>
      <c r="E21" s="33"/>
      <c r="H21" s="35"/>
      <c r="I21" s="35"/>
      <c r="J21" s="35"/>
      <c r="K21" s="38"/>
    </row>
    <row r="22" spans="1:34">
      <c r="A22" s="2">
        <v>43373</v>
      </c>
      <c r="B22" s="35">
        <v>11.832051234754806</v>
      </c>
      <c r="C22" s="35">
        <v>12.732486341092454</v>
      </c>
      <c r="E22" s="33"/>
      <c r="H22" s="35"/>
      <c r="I22" s="35"/>
      <c r="J22" s="35"/>
      <c r="K22" s="38"/>
    </row>
    <row r="23" spans="1:34">
      <c r="A23" s="2">
        <v>43465</v>
      </c>
      <c r="B23" s="35">
        <v>10.352434149054506</v>
      </c>
      <c r="C23" s="35">
        <v>11.540111543967642</v>
      </c>
      <c r="E23" s="33"/>
      <c r="H23" s="35"/>
      <c r="I23" s="35"/>
      <c r="J23" s="35"/>
      <c r="K23" s="38"/>
    </row>
    <row r="24" spans="1:34">
      <c r="A24" s="2">
        <v>43555</v>
      </c>
      <c r="B24" s="35">
        <v>7.7478122776495795</v>
      </c>
      <c r="C24" s="35">
        <v>10.347845405279458</v>
      </c>
      <c r="E24" s="33"/>
      <c r="H24" s="35"/>
      <c r="I24" s="35"/>
      <c r="J24" s="35"/>
      <c r="K24" s="38"/>
    </row>
    <row r="25" spans="1:34">
      <c r="A25" s="2">
        <v>43646</v>
      </c>
      <c r="B25" s="35">
        <v>9.4409355793752372</v>
      </c>
      <c r="C25" s="35">
        <v>9.8433083102085313</v>
      </c>
      <c r="E25" s="33"/>
      <c r="H25" s="35"/>
      <c r="I25" s="35"/>
      <c r="J25" s="35"/>
      <c r="K25" s="38"/>
    </row>
    <row r="26" spans="1:34">
      <c r="A26" s="2">
        <v>43738</v>
      </c>
      <c r="B26" s="35">
        <v>7.8938516978996978</v>
      </c>
      <c r="C26" s="35">
        <v>8.8587584259947558</v>
      </c>
      <c r="E26" s="33"/>
      <c r="H26" s="35"/>
      <c r="I26" s="35"/>
      <c r="J26" s="35"/>
      <c r="K26" s="38"/>
    </row>
    <row r="27" spans="1:34">
      <c r="A27" s="2">
        <v>43830</v>
      </c>
      <c r="B27" s="35">
        <v>5.3354271831710447</v>
      </c>
      <c r="C27" s="35">
        <v>7.6045066845238889</v>
      </c>
      <c r="E27" s="33"/>
      <c r="H27" s="35"/>
      <c r="I27" s="35"/>
      <c r="J27" s="35"/>
      <c r="K27" s="38"/>
    </row>
    <row r="28" spans="1:34">
      <c r="A28" s="2">
        <v>43921</v>
      </c>
      <c r="B28" s="35">
        <v>-2.5366618084605692</v>
      </c>
      <c r="C28" s="35">
        <v>5.0333881629963528</v>
      </c>
      <c r="E28" s="33"/>
      <c r="H28" s="35"/>
      <c r="I28" s="35"/>
      <c r="J28" s="35"/>
      <c r="K28" s="38"/>
    </row>
    <row r="29" spans="1:34">
      <c r="A29" s="2">
        <v>44012</v>
      </c>
      <c r="B29" s="35">
        <v>0.63267187201092268</v>
      </c>
      <c r="C29" s="35">
        <v>2.8313222361552746</v>
      </c>
      <c r="E29" s="33"/>
      <c r="H29" s="35"/>
      <c r="I29" s="35"/>
      <c r="J29" s="35"/>
      <c r="K29" s="38"/>
    </row>
    <row r="30" spans="1:34">
      <c r="A30" s="2">
        <v>44104</v>
      </c>
      <c r="B30" s="35">
        <v>2.3379934352239133</v>
      </c>
      <c r="C30" s="35">
        <v>1.4423576704863279</v>
      </c>
      <c r="H30" s="35"/>
      <c r="I30" s="35"/>
      <c r="J30" s="35"/>
      <c r="K30" s="38"/>
    </row>
    <row r="31" spans="1:34">
      <c r="A31" s="2">
        <v>44196</v>
      </c>
      <c r="B31" s="35">
        <v>1.4376296634160168</v>
      </c>
      <c r="C31" s="35">
        <v>0.46790829054757094</v>
      </c>
      <c r="H31" s="35"/>
      <c r="I31" s="35"/>
      <c r="J31" s="35"/>
      <c r="K31" s="38"/>
    </row>
    <row r="32" spans="1:34">
      <c r="A32" s="2">
        <v>44286</v>
      </c>
      <c r="B32" s="35">
        <v>0.23589654459020248</v>
      </c>
      <c r="C32" s="35">
        <v>1.1610478788102638</v>
      </c>
      <c r="H32" s="35"/>
      <c r="I32" s="35"/>
      <c r="J32" s="35"/>
      <c r="K32" s="38"/>
    </row>
    <row r="33" spans="1:11">
      <c r="A33" s="2">
        <v>44377</v>
      </c>
      <c r="B33" s="35">
        <v>0.23011712275581667</v>
      </c>
      <c r="C33" s="35">
        <v>1.0604091914964873</v>
      </c>
      <c r="G33" s="38"/>
      <c r="H33" s="35"/>
      <c r="I33" s="35"/>
      <c r="J33" s="35"/>
      <c r="K33" s="38"/>
    </row>
    <row r="34" spans="1:11">
      <c r="A34" s="2">
        <v>44469</v>
      </c>
      <c r="B34" s="35">
        <v>-6.1759756750883507E-2</v>
      </c>
      <c r="C34" s="35">
        <v>0.46047089350278814</v>
      </c>
      <c r="G34" s="38"/>
      <c r="H34" s="35"/>
      <c r="I34" s="35"/>
      <c r="J34" s="35"/>
      <c r="K34" s="38"/>
    </row>
    <row r="35" spans="1:11">
      <c r="A35" s="2">
        <v>44561</v>
      </c>
      <c r="B35" s="35">
        <v>-7.111819204970109</v>
      </c>
      <c r="C35" s="35">
        <v>-1.6768913235937433</v>
      </c>
      <c r="F35" s="38"/>
      <c r="H35" s="35"/>
      <c r="I35" s="35"/>
      <c r="J35" s="35"/>
      <c r="K35" s="38"/>
    </row>
    <row r="36" spans="1:11">
      <c r="A36" s="2"/>
      <c r="B36" s="35"/>
      <c r="F36" s="38"/>
      <c r="H36" s="35"/>
      <c r="I36" s="35"/>
      <c r="J36" s="35"/>
      <c r="K36" s="38"/>
    </row>
    <row r="37" spans="1:11">
      <c r="F37" s="38"/>
      <c r="H37" s="35"/>
      <c r="I37" s="35"/>
      <c r="J37" s="35"/>
      <c r="K37" s="38"/>
    </row>
    <row r="38" spans="1:11">
      <c r="F38" s="38"/>
      <c r="H38" s="35"/>
      <c r="K38" s="38"/>
    </row>
    <row r="39" spans="1:11">
      <c r="F39" s="38"/>
      <c r="H39" s="35"/>
      <c r="I39">
        <v>100</v>
      </c>
      <c r="K39" s="38"/>
    </row>
    <row r="40" spans="1:11">
      <c r="H40" s="35"/>
      <c r="K40" s="38"/>
    </row>
    <row r="41" spans="1:11">
      <c r="H41" s="35"/>
      <c r="K41" s="38"/>
    </row>
    <row r="42" spans="1:11">
      <c r="H42" s="35"/>
    </row>
    <row r="43" spans="1:11">
      <c r="H43" s="35"/>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workbookViewId="0">
      <selection activeCell="B2" sqref="B2"/>
    </sheetView>
  </sheetViews>
  <sheetFormatPr defaultRowHeight="15"/>
  <cols>
    <col min="1" max="1" width="10" customWidth="1"/>
    <col min="2" max="2" width="20.5703125" customWidth="1"/>
    <col min="3" max="3" width="20.28515625" customWidth="1"/>
    <col min="7" max="8" width="12" bestFit="1" customWidth="1"/>
  </cols>
  <sheetData>
    <row r="1" spans="1:30">
      <c r="A1" s="1" t="s">
        <v>0</v>
      </c>
      <c r="B1" t="s">
        <v>116</v>
      </c>
    </row>
    <row r="2" spans="1:30">
      <c r="A2" s="1" t="s">
        <v>1</v>
      </c>
      <c r="B2" t="s">
        <v>14</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25</v>
      </c>
      <c r="C7" s="5" t="s">
        <v>16</v>
      </c>
      <c r="D7" s="5" t="s">
        <v>67</v>
      </c>
      <c r="G7" s="13"/>
      <c r="H7" s="13"/>
      <c r="I7" s="13"/>
    </row>
    <row r="8" spans="1:30">
      <c r="A8" s="2">
        <v>42094</v>
      </c>
      <c r="B8" s="12">
        <v>58.086640795859005</v>
      </c>
      <c r="C8" s="12">
        <v>3.97957363031</v>
      </c>
      <c r="D8" s="12">
        <v>53.133670209789301</v>
      </c>
      <c r="G8" s="13"/>
      <c r="H8" s="13"/>
      <c r="I8" s="13"/>
      <c r="M8" s="32"/>
      <c r="N8" s="32"/>
    </row>
    <row r="9" spans="1:30">
      <c r="A9" s="2">
        <v>42185</v>
      </c>
      <c r="B9" s="12">
        <v>60.012899211521805</v>
      </c>
      <c r="C9" s="12">
        <v>4.00632967612</v>
      </c>
      <c r="D9" s="12">
        <v>55.023823534436907</v>
      </c>
      <c r="G9" s="13"/>
      <c r="H9" s="13"/>
      <c r="I9" s="13"/>
      <c r="L9" s="32"/>
      <c r="M9" s="32"/>
      <c r="N9" s="32"/>
    </row>
    <row r="10" spans="1:30">
      <c r="A10" s="2">
        <v>42277</v>
      </c>
      <c r="B10" s="12">
        <v>61.876578958716507</v>
      </c>
      <c r="C10" s="12">
        <v>4.2790924811498998</v>
      </c>
      <c r="D10" s="12">
        <v>56.530074230383192</v>
      </c>
      <c r="G10" s="13"/>
      <c r="H10" s="13"/>
      <c r="I10" s="13"/>
      <c r="L10" s="32"/>
      <c r="M10" s="32"/>
      <c r="N10" s="32"/>
    </row>
    <row r="11" spans="1:30">
      <c r="A11" s="2">
        <v>42369</v>
      </c>
      <c r="B11" s="12">
        <v>68.559451547150701</v>
      </c>
      <c r="C11" s="12">
        <v>5.1244768482727006</v>
      </c>
      <c r="D11" s="12">
        <v>62.352216799928904</v>
      </c>
      <c r="G11" s="13"/>
      <c r="H11" s="13"/>
      <c r="I11" s="13"/>
      <c r="L11" s="32"/>
      <c r="M11" s="32"/>
      <c r="N11" s="32"/>
    </row>
    <row r="12" spans="1:30">
      <c r="A12" s="2">
        <v>42460</v>
      </c>
      <c r="B12" s="12">
        <v>70.718412296922693</v>
      </c>
      <c r="C12" s="12">
        <v>6.2213147938540994</v>
      </c>
      <c r="D12" s="12">
        <v>63.390790664568101</v>
      </c>
      <c r="G12" s="13"/>
      <c r="H12" s="13"/>
      <c r="I12" s="13"/>
      <c r="L12" s="32"/>
      <c r="M12" s="32"/>
      <c r="N12" s="32"/>
    </row>
    <row r="13" spans="1:30">
      <c r="A13" s="2">
        <v>42551</v>
      </c>
      <c r="B13" s="12">
        <v>74.085208014000912</v>
      </c>
      <c r="C13" s="12">
        <v>7.3052946178428</v>
      </c>
      <c r="D13" s="12">
        <v>66.167535538702296</v>
      </c>
      <c r="G13" s="13"/>
      <c r="H13" s="13"/>
      <c r="I13" s="13"/>
      <c r="L13" s="32"/>
      <c r="M13" s="32"/>
      <c r="N13" s="32"/>
    </row>
    <row r="14" spans="1:30">
      <c r="A14" s="2">
        <v>42643</v>
      </c>
      <c r="B14" s="12">
        <v>78.132886144097796</v>
      </c>
      <c r="C14" s="12">
        <v>6.9147339669702017</v>
      </c>
      <c r="D14" s="12">
        <v>70.578643524081485</v>
      </c>
      <c r="G14" s="13"/>
      <c r="H14" s="13"/>
      <c r="I14" s="13"/>
      <c r="L14" s="32"/>
      <c r="M14" s="32"/>
      <c r="N14" s="32"/>
    </row>
    <row r="15" spans="1:30">
      <c r="A15" s="2">
        <v>42735</v>
      </c>
      <c r="B15" s="12">
        <v>82.329246040063992</v>
      </c>
      <c r="C15" s="12">
        <v>7.6070815442546005</v>
      </c>
      <c r="D15" s="12">
        <v>74.039918221325593</v>
      </c>
      <c r="G15" s="13"/>
      <c r="H15" s="13"/>
      <c r="I15" s="13"/>
      <c r="L15" s="32"/>
      <c r="M15" s="32"/>
      <c r="N15" s="32"/>
    </row>
    <row r="16" spans="1:30">
      <c r="A16" s="2">
        <v>42825</v>
      </c>
      <c r="B16" s="12">
        <v>75.823744419037993</v>
      </c>
      <c r="C16" s="12">
        <v>8.2964614236413006</v>
      </c>
      <c r="D16" s="12">
        <v>66.826620358237193</v>
      </c>
      <c r="G16" s="13"/>
      <c r="H16" s="13"/>
      <c r="I16" s="15"/>
      <c r="L16" s="32"/>
      <c r="M16" s="32"/>
      <c r="N16" s="32"/>
    </row>
    <row r="17" spans="1:14">
      <c r="A17" s="2">
        <v>42916</v>
      </c>
      <c r="B17" s="12">
        <v>91.7769812382124</v>
      </c>
      <c r="C17" s="12">
        <v>9.4910163448162006</v>
      </c>
      <c r="D17" s="12">
        <v>81.5615018280306</v>
      </c>
      <c r="G17" s="13"/>
      <c r="H17" s="13"/>
      <c r="I17" s="13"/>
      <c r="L17" s="32"/>
      <c r="M17" s="32"/>
      <c r="N17" s="32"/>
    </row>
    <row r="18" spans="1:14">
      <c r="A18" s="2">
        <v>43008</v>
      </c>
      <c r="B18" s="12">
        <v>100.4923542155573</v>
      </c>
      <c r="C18" s="12">
        <v>10.1684975934399</v>
      </c>
      <c r="D18" s="12">
        <v>89.564789360846106</v>
      </c>
      <c r="G18" s="13"/>
      <c r="H18" s="13"/>
      <c r="I18" s="13"/>
      <c r="L18" s="32"/>
      <c r="M18" s="32"/>
      <c r="N18" s="32"/>
    </row>
    <row r="19" spans="1:14">
      <c r="A19" s="2">
        <v>43100</v>
      </c>
      <c r="B19" s="12">
        <v>107.13306435804969</v>
      </c>
      <c r="C19" s="12">
        <v>12.2329760557996</v>
      </c>
      <c r="D19" s="12">
        <v>94.1287216753541</v>
      </c>
      <c r="G19" s="13"/>
      <c r="H19" s="13"/>
      <c r="I19" s="13"/>
      <c r="L19" s="32"/>
      <c r="M19" s="32"/>
      <c r="N19" s="32"/>
    </row>
    <row r="20" spans="1:14">
      <c r="A20" s="2">
        <v>43190</v>
      </c>
      <c r="B20" s="12">
        <v>108.00534551321482</v>
      </c>
      <c r="C20" s="12">
        <v>11.960794302617698</v>
      </c>
      <c r="D20" s="12">
        <v>95.241697806514907</v>
      </c>
      <c r="G20" s="13"/>
      <c r="H20" s="13"/>
      <c r="I20" s="13"/>
      <c r="L20" s="32"/>
      <c r="M20" s="32"/>
      <c r="N20" s="32"/>
    </row>
    <row r="21" spans="1:14">
      <c r="A21" s="2">
        <v>43281</v>
      </c>
      <c r="B21" s="12">
        <v>114.32543981279879</v>
      </c>
      <c r="C21" s="12">
        <v>12.8655941890904</v>
      </c>
      <c r="D21" s="12">
        <v>100.6462092972767</v>
      </c>
      <c r="G21" s="14"/>
      <c r="H21" s="13"/>
      <c r="I21" s="13"/>
      <c r="L21" s="32"/>
      <c r="M21" s="32"/>
      <c r="N21" s="32"/>
    </row>
    <row r="22" spans="1:14">
      <c r="A22" s="2">
        <v>43373</v>
      </c>
      <c r="B22" s="12">
        <v>124.29794404425492</v>
      </c>
      <c r="C22" s="12">
        <v>18.979339939583401</v>
      </c>
      <c r="D22" s="12">
        <v>104.43181512235971</v>
      </c>
      <c r="G22" s="14"/>
      <c r="H22" s="13"/>
      <c r="I22" s="13"/>
      <c r="L22" s="32"/>
      <c r="M22" s="32"/>
      <c r="N22" s="32"/>
    </row>
    <row r="23" spans="1:14">
      <c r="A23" s="2">
        <v>43465</v>
      </c>
      <c r="B23" s="12">
        <v>131.87082863558061</v>
      </c>
      <c r="C23" s="12">
        <v>19.9279222890341</v>
      </c>
      <c r="D23" s="12">
        <v>110.91439846063079</v>
      </c>
      <c r="G23" s="14"/>
      <c r="H23" s="13"/>
      <c r="I23" s="13"/>
      <c r="L23" s="32"/>
      <c r="M23" s="32"/>
      <c r="N23" s="32"/>
    </row>
    <row r="24" spans="1:14">
      <c r="A24" s="2">
        <v>43555</v>
      </c>
      <c r="B24" s="12">
        <v>137.33555936258139</v>
      </c>
      <c r="C24" s="12">
        <v>20.847609854293701</v>
      </c>
      <c r="D24" s="12">
        <v>115.27342023493811</v>
      </c>
      <c r="G24" s="14"/>
      <c r="H24" s="13"/>
      <c r="I24" s="13"/>
      <c r="L24" s="32"/>
      <c r="M24" s="32"/>
      <c r="N24" s="32"/>
    </row>
    <row r="25" spans="1:14">
      <c r="A25" s="2">
        <v>43646</v>
      </c>
      <c r="B25" s="12">
        <v>146.3046532001145</v>
      </c>
      <c r="C25" s="12">
        <v>22.437313993450502</v>
      </c>
      <c r="D25" s="12">
        <v>122.5147557135335</v>
      </c>
      <c r="G25" s="14"/>
      <c r="H25" s="13"/>
      <c r="I25" s="13"/>
      <c r="L25" s="32"/>
      <c r="M25" s="32"/>
      <c r="N25" s="32"/>
    </row>
    <row r="26" spans="1:14">
      <c r="A26" s="2">
        <v>43738</v>
      </c>
      <c r="B26" s="9">
        <v>152.66317669743941</v>
      </c>
      <c r="C26" s="9">
        <v>23.771866843466601</v>
      </c>
      <c r="D26" s="9">
        <v>127.22011921979052</v>
      </c>
      <c r="G26" s="14"/>
      <c r="H26" s="13"/>
      <c r="I26" s="13"/>
      <c r="L26" s="32"/>
      <c r="M26" s="32"/>
      <c r="N26" s="32"/>
    </row>
    <row r="27" spans="1:14">
      <c r="A27" s="2">
        <v>43830</v>
      </c>
      <c r="B27" s="9">
        <v>164.79156630927613</v>
      </c>
      <c r="C27" s="9">
        <v>24.168312952906998</v>
      </c>
      <c r="D27" s="9">
        <v>138.7962066816938</v>
      </c>
      <c r="G27" s="14"/>
      <c r="L27" s="32"/>
      <c r="M27" s="32"/>
      <c r="N27" s="32"/>
    </row>
    <row r="28" spans="1:14">
      <c r="A28" s="2">
        <v>43921</v>
      </c>
      <c r="B28" s="9">
        <v>159.97347672279599</v>
      </c>
      <c r="C28" s="9">
        <v>24.508505859635598</v>
      </c>
      <c r="D28" s="9">
        <v>133.53783652497779</v>
      </c>
      <c r="L28" s="32"/>
      <c r="M28" s="32"/>
      <c r="N28" s="32"/>
    </row>
    <row r="29" spans="1:14">
      <c r="A29" s="2">
        <v>44012</v>
      </c>
      <c r="B29" s="9">
        <v>168.87315185539273</v>
      </c>
      <c r="C29" s="9">
        <v>24.107645960998802</v>
      </c>
      <c r="D29" s="9">
        <v>142.63732390509773</v>
      </c>
      <c r="L29" s="32"/>
      <c r="M29" s="32"/>
      <c r="N29" s="32"/>
    </row>
    <row r="30" spans="1:14">
      <c r="A30" s="2">
        <v>44104</v>
      </c>
      <c r="B30" s="33">
        <v>170.74053819876528</v>
      </c>
      <c r="C30" s="33">
        <v>25.226715830405702</v>
      </c>
      <c r="D30" s="33">
        <v>143.19738928704126</v>
      </c>
      <c r="G30" s="32"/>
      <c r="H30" s="32"/>
      <c r="L30" s="32"/>
      <c r="M30" s="32"/>
      <c r="N30" s="32"/>
    </row>
    <row r="31" spans="1:14">
      <c r="A31" s="2">
        <v>44196</v>
      </c>
      <c r="B31" s="33">
        <v>154.58098299758007</v>
      </c>
      <c r="C31" s="33">
        <v>27.346181905804595</v>
      </c>
      <c r="D31" s="33">
        <v>124.6556068892063</v>
      </c>
      <c r="F31" s="32"/>
      <c r="G31" s="35"/>
      <c r="H31" s="32"/>
      <c r="L31" s="32"/>
      <c r="M31" s="32"/>
      <c r="N31" s="32"/>
    </row>
    <row r="32" spans="1:14">
      <c r="A32" s="2">
        <v>44286</v>
      </c>
      <c r="B32" s="35">
        <v>168.2387428853188</v>
      </c>
      <c r="C32" s="35">
        <v>28.273827232896796</v>
      </c>
      <c r="D32" s="35">
        <v>137.15625300085301</v>
      </c>
      <c r="L32" s="32"/>
      <c r="M32" s="32"/>
      <c r="N32" s="32"/>
    </row>
    <row r="33" spans="1:14">
      <c r="A33" s="2">
        <v>44377</v>
      </c>
      <c r="B33" s="35">
        <v>207.1020171916455</v>
      </c>
      <c r="C33" s="35">
        <v>29.960962621272898</v>
      </c>
      <c r="D33" s="35">
        <v>166.19328438656237</v>
      </c>
      <c r="L33" s="32"/>
      <c r="M33" s="32"/>
      <c r="N33" s="32"/>
    </row>
    <row r="34" spans="1:14">
      <c r="A34" s="2">
        <v>44469</v>
      </c>
      <c r="B34" s="35">
        <v>206.1102416300136</v>
      </c>
      <c r="C34" s="35">
        <v>32.009454519565502</v>
      </c>
      <c r="D34" s="35">
        <v>170.81281932948761</v>
      </c>
    </row>
    <row r="35" spans="1:14">
      <c r="A35" s="2">
        <v>44561</v>
      </c>
      <c r="B35" s="35">
        <v>264.0741285344904</v>
      </c>
      <c r="C35" s="35">
        <v>33.342904691946899</v>
      </c>
      <c r="D35" s="35">
        <v>218.24666063764849</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B1" sqref="B1"/>
    </sheetView>
  </sheetViews>
  <sheetFormatPr defaultRowHeight="15"/>
  <cols>
    <col min="1" max="1" width="10" customWidth="1"/>
    <col min="2" max="2" width="20.5703125" customWidth="1"/>
    <col min="3" max="4" width="20.28515625" customWidth="1"/>
    <col min="7" max="7" width="11.85546875" bestFit="1" customWidth="1"/>
  </cols>
  <sheetData>
    <row r="1" spans="1:5">
      <c r="A1" s="1" t="s">
        <v>0</v>
      </c>
      <c r="B1" t="s">
        <v>96</v>
      </c>
    </row>
    <row r="2" spans="1:5">
      <c r="A2" s="1" t="s">
        <v>1</v>
      </c>
      <c r="B2" t="s">
        <v>4</v>
      </c>
    </row>
    <row r="3" spans="1:5">
      <c r="A3" s="1" t="s">
        <v>2</v>
      </c>
      <c r="B3" t="s">
        <v>9</v>
      </c>
    </row>
    <row r="4" spans="1:5">
      <c r="A4" s="1" t="s">
        <v>3</v>
      </c>
      <c r="B4" t="s">
        <v>44</v>
      </c>
    </row>
    <row r="6" spans="1:5">
      <c r="D6" s="10"/>
      <c r="E6" s="10"/>
    </row>
    <row r="7" spans="1:5">
      <c r="A7" s="3"/>
      <c r="B7" s="5" t="s">
        <v>21</v>
      </c>
      <c r="C7" s="5" t="s">
        <v>22</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12">
      <c r="A17" s="2">
        <v>42916</v>
      </c>
      <c r="B17" s="9">
        <v>7.3499718643235816</v>
      </c>
      <c r="C17" s="9">
        <v>10.145734980697711</v>
      </c>
      <c r="G17" s="36"/>
      <c r="H17" s="36"/>
      <c r="I17" s="36"/>
    </row>
    <row r="18" spans="1:12">
      <c r="A18" s="2">
        <v>43008</v>
      </c>
      <c r="B18" s="9">
        <v>7.1967406751100249</v>
      </c>
      <c r="C18" s="9">
        <v>10.907205257338177</v>
      </c>
    </row>
    <row r="19" spans="1:12">
      <c r="A19" s="2">
        <v>43100</v>
      </c>
      <c r="B19" s="9">
        <v>7.0517831934768571</v>
      </c>
      <c r="C19" s="9">
        <v>10.573486374213291</v>
      </c>
      <c r="G19" s="36"/>
      <c r="H19" s="36"/>
      <c r="I19" s="36"/>
    </row>
    <row r="20" spans="1:12">
      <c r="A20" s="2">
        <v>43190</v>
      </c>
      <c r="B20" s="9">
        <v>7.1860184823921314</v>
      </c>
      <c r="C20" s="9">
        <v>11.304102284670979</v>
      </c>
    </row>
    <row r="21" spans="1:12">
      <c r="A21" s="2">
        <v>43281</v>
      </c>
      <c r="B21" s="9">
        <v>7.3405739384343693</v>
      </c>
      <c r="C21" s="9">
        <v>12.225742378936427</v>
      </c>
    </row>
    <row r="22" spans="1:12">
      <c r="A22" s="2">
        <v>43373</v>
      </c>
      <c r="B22" s="9">
        <v>7.0449075218932427</v>
      </c>
      <c r="C22" s="9">
        <v>10.88935368769822</v>
      </c>
    </row>
    <row r="23" spans="1:12">
      <c r="A23" s="2">
        <v>43465</v>
      </c>
      <c r="B23" s="9">
        <v>6.8280393420883438</v>
      </c>
      <c r="C23" s="9">
        <v>11.420633672044096</v>
      </c>
    </row>
    <row r="24" spans="1:12">
      <c r="A24" s="2">
        <v>43555</v>
      </c>
      <c r="B24" s="9">
        <v>7.4334177202357532</v>
      </c>
      <c r="C24" s="9">
        <v>10.272316093629101</v>
      </c>
    </row>
    <row r="25" spans="1:12">
      <c r="A25" s="2">
        <v>43646</v>
      </c>
      <c r="B25" s="35">
        <v>7.2980006802941659</v>
      </c>
      <c r="C25" s="35">
        <v>11.625516895902708</v>
      </c>
    </row>
    <row r="26" spans="1:12">
      <c r="A26" s="2">
        <v>43738</v>
      </c>
      <c r="B26" s="35">
        <v>6.7210198523084186</v>
      </c>
      <c r="C26" s="35">
        <v>12.35022861321724</v>
      </c>
    </row>
    <row r="27" spans="1:12">
      <c r="A27" s="2">
        <v>43830</v>
      </c>
      <c r="B27" s="35">
        <v>6.5196227808863663</v>
      </c>
      <c r="C27" s="35">
        <v>11.90701259835487</v>
      </c>
    </row>
    <row r="28" spans="1:12">
      <c r="A28" s="2">
        <v>43921</v>
      </c>
      <c r="B28" s="35">
        <v>6.4146919276911101</v>
      </c>
      <c r="C28" s="35">
        <v>13.1778265170619</v>
      </c>
      <c r="D28" s="9"/>
    </row>
    <row r="29" spans="1:12">
      <c r="A29" s="2">
        <v>44012</v>
      </c>
      <c r="B29" s="35">
        <v>6.3700586010622704</v>
      </c>
      <c r="C29" s="35">
        <v>12.910240794453401</v>
      </c>
    </row>
    <row r="30" spans="1:12">
      <c r="A30" s="2">
        <v>44104</v>
      </c>
      <c r="B30" s="35">
        <v>6.1541084516656603</v>
      </c>
      <c r="C30" s="35">
        <v>12.782567371279596</v>
      </c>
      <c r="G30" s="38"/>
      <c r="H30" s="38"/>
      <c r="K30" s="38"/>
      <c r="L30" s="38"/>
    </row>
    <row r="31" spans="1:12">
      <c r="A31" s="2">
        <v>44196</v>
      </c>
      <c r="B31" s="35">
        <v>5.9750079643988618</v>
      </c>
      <c r="C31" s="35">
        <v>11.714682714211577</v>
      </c>
    </row>
    <row r="32" spans="1:12">
      <c r="A32" s="2">
        <v>44286</v>
      </c>
      <c r="B32" s="35">
        <v>5.8265119255733797</v>
      </c>
      <c r="C32" s="35">
        <v>12.154522669012</v>
      </c>
      <c r="F32" s="38"/>
      <c r="G32" s="38"/>
      <c r="H32" s="38"/>
      <c r="J32" s="38"/>
    </row>
    <row r="33" spans="1:10">
      <c r="A33" s="2">
        <v>44377</v>
      </c>
      <c r="B33" s="35">
        <v>5.6804530594981468</v>
      </c>
      <c r="C33" s="35">
        <v>12.255682202345351</v>
      </c>
      <c r="F33" s="38"/>
      <c r="J33" s="38"/>
    </row>
    <row r="34" spans="1:10">
      <c r="A34" s="2">
        <v>44469</v>
      </c>
      <c r="B34" s="35">
        <v>5.5843567646697565</v>
      </c>
      <c r="C34" s="35">
        <v>12.201213970154599</v>
      </c>
      <c r="F34" s="38"/>
      <c r="J34" s="38"/>
    </row>
    <row r="35" spans="1:10">
      <c r="A35" s="2">
        <v>44561</v>
      </c>
      <c r="B35" s="35">
        <v>4.7785401210107201</v>
      </c>
      <c r="C35" s="35">
        <v>12.9979555636708</v>
      </c>
    </row>
    <row r="36" spans="1:10">
      <c r="B36" s="35"/>
      <c r="C36" s="35"/>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workbookViewId="0">
      <selection activeCell="M18" sqref="M18"/>
    </sheetView>
  </sheetViews>
  <sheetFormatPr defaultRowHeight="15"/>
  <cols>
    <col min="1" max="1" width="10" customWidth="1"/>
    <col min="2" max="2" width="20.5703125" customWidth="1"/>
    <col min="3" max="4" width="20.28515625" customWidth="1"/>
    <col min="6" max="6" width="10.42578125" bestFit="1" customWidth="1"/>
    <col min="7" max="7" width="18.7109375" bestFit="1" customWidth="1"/>
  </cols>
  <sheetData>
    <row r="1" spans="1:7">
      <c r="A1" s="1" t="s">
        <v>0</v>
      </c>
      <c r="B1" t="s">
        <v>97</v>
      </c>
    </row>
    <row r="2" spans="1:7">
      <c r="A2" s="1" t="s">
        <v>1</v>
      </c>
      <c r="B2" t="s">
        <v>23</v>
      </c>
    </row>
    <row r="3" spans="1:7">
      <c r="A3" s="1" t="s">
        <v>2</v>
      </c>
      <c r="B3" t="s">
        <v>57</v>
      </c>
    </row>
    <row r="4" spans="1:7">
      <c r="A4" s="1" t="s">
        <v>3</v>
      </c>
      <c r="B4" s="32" t="s">
        <v>55</v>
      </c>
    </row>
    <row r="5" spans="1:7">
      <c r="G5" s="27"/>
    </row>
    <row r="6" spans="1:7">
      <c r="D6" s="10"/>
      <c r="E6" s="10"/>
      <c r="G6" s="27"/>
    </row>
    <row r="7" spans="1:7">
      <c r="A7" s="3"/>
      <c r="B7" s="5" t="s">
        <v>27</v>
      </c>
      <c r="C7" s="5" t="s">
        <v>49</v>
      </c>
      <c r="D7" s="11"/>
      <c r="E7" s="11"/>
      <c r="F7" s="28"/>
      <c r="G7" s="29"/>
    </row>
    <row r="8" spans="1:7">
      <c r="A8" s="2">
        <v>42094</v>
      </c>
      <c r="B8" s="9">
        <v>100</v>
      </c>
      <c r="C8" s="33">
        <v>100</v>
      </c>
      <c r="F8" s="28"/>
      <c r="G8" s="29"/>
    </row>
    <row r="9" spans="1:7">
      <c r="A9" s="2">
        <v>42185</v>
      </c>
      <c r="B9" s="9">
        <v>99.845317269351014</v>
      </c>
      <c r="C9" s="33">
        <v>92.867290358675021</v>
      </c>
      <c r="F9" s="28"/>
      <c r="G9" s="29"/>
    </row>
    <row r="10" spans="1:7">
      <c r="A10" s="2">
        <v>42277</v>
      </c>
      <c r="B10" s="9">
        <v>94.741931778680467</v>
      </c>
      <c r="C10" s="33">
        <v>88.267640690144319</v>
      </c>
      <c r="F10" s="28"/>
      <c r="G10" s="29"/>
    </row>
    <row r="11" spans="1:7">
      <c r="A11" s="2">
        <v>42369</v>
      </c>
      <c r="B11" s="9">
        <v>101.2586587767027</v>
      </c>
      <c r="C11" s="33">
        <v>95.659515879974023</v>
      </c>
      <c r="F11" s="28"/>
      <c r="G11" s="29"/>
    </row>
    <row r="12" spans="1:7">
      <c r="A12" s="2">
        <v>42460</v>
      </c>
      <c r="B12" s="9">
        <v>89.837225254330889</v>
      </c>
      <c r="C12" s="33">
        <v>93.78271804622544</v>
      </c>
      <c r="F12" s="28"/>
      <c r="G12" s="29"/>
    </row>
    <row r="13" spans="1:7">
      <c r="A13" s="2">
        <v>42551</v>
      </c>
      <c r="B13" s="9">
        <v>93.047614073449395</v>
      </c>
      <c r="C13" s="33">
        <v>85.190169223023318</v>
      </c>
      <c r="F13" s="28"/>
      <c r="G13" s="29"/>
    </row>
    <row r="14" spans="1:7">
      <c r="A14" s="2">
        <v>42643</v>
      </c>
      <c r="B14" s="9">
        <v>87.098463710626731</v>
      </c>
      <c r="C14" s="33">
        <v>75.185536995090033</v>
      </c>
      <c r="F14" s="28"/>
      <c r="G14" s="29"/>
    </row>
    <row r="15" spans="1:7">
      <c r="A15" s="2">
        <v>42735</v>
      </c>
      <c r="B15" s="9">
        <v>95.62201472920556</v>
      </c>
      <c r="C15" s="33">
        <v>91.693402858973656</v>
      </c>
      <c r="F15" s="28"/>
      <c r="G15" s="29"/>
    </row>
    <row r="16" spans="1:7">
      <c r="A16" s="2">
        <v>42825</v>
      </c>
      <c r="B16" s="9">
        <v>102.93601529181988</v>
      </c>
      <c r="C16" s="33">
        <v>91.349017396342532</v>
      </c>
      <c r="F16" s="28"/>
      <c r="G16" s="29"/>
    </row>
    <row r="17" spans="1:8">
      <c r="A17" s="2">
        <v>42916</v>
      </c>
      <c r="B17" s="9">
        <v>110.33713954302802</v>
      </c>
      <c r="C17" s="33">
        <v>97.341830018601243</v>
      </c>
      <c r="F17" s="28"/>
      <c r="G17" s="29"/>
    </row>
    <row r="18" spans="1:8">
      <c r="A18" s="2">
        <v>43008</v>
      </c>
      <c r="B18" s="9">
        <v>100.8112573189517</v>
      </c>
      <c r="C18" s="33">
        <v>88.962807124283813</v>
      </c>
      <c r="F18" s="28"/>
      <c r="G18" s="29"/>
    </row>
    <row r="19" spans="1:8">
      <c r="A19" s="2">
        <v>43100</v>
      </c>
      <c r="B19" s="9">
        <v>109.49113998114926</v>
      </c>
      <c r="C19" s="33">
        <v>96.194452926475719</v>
      </c>
      <c r="F19" s="28"/>
      <c r="G19" s="29"/>
    </row>
    <row r="20" spans="1:8">
      <c r="A20" s="2">
        <v>43190</v>
      </c>
      <c r="B20" s="9">
        <v>122.8779296477327</v>
      </c>
      <c r="C20" s="33">
        <v>104.45063266327629</v>
      </c>
      <c r="F20" s="28"/>
      <c r="G20" s="29"/>
    </row>
    <row r="21" spans="1:8">
      <c r="A21" s="2">
        <v>43281</v>
      </c>
      <c r="B21" s="9">
        <v>120.60973281424998</v>
      </c>
      <c r="C21" s="33">
        <v>100.10385499577212</v>
      </c>
      <c r="F21" s="28"/>
      <c r="G21" s="29"/>
    </row>
    <row r="22" spans="1:8">
      <c r="A22" s="2">
        <v>43373</v>
      </c>
      <c r="B22" s="9">
        <v>112.00397219245504</v>
      </c>
      <c r="C22" s="33">
        <v>91.110457879583606</v>
      </c>
      <c r="F22" s="28"/>
      <c r="G22" s="29"/>
    </row>
    <row r="23" spans="1:8">
      <c r="A23" s="2">
        <v>43465</v>
      </c>
      <c r="B23" s="9">
        <v>111.00753359384474</v>
      </c>
      <c r="C23" s="33">
        <v>103.70490004172952</v>
      </c>
      <c r="F23" s="28"/>
      <c r="G23" s="29"/>
    </row>
    <row r="24" spans="1:8">
      <c r="A24" s="2">
        <v>43555</v>
      </c>
      <c r="B24" s="9">
        <v>115.12846921058997</v>
      </c>
      <c r="C24" s="33">
        <v>97.355567428586937</v>
      </c>
      <c r="F24" s="28"/>
      <c r="G24" s="29"/>
    </row>
    <row r="25" spans="1:8">
      <c r="A25" s="2">
        <v>43646</v>
      </c>
      <c r="B25" s="9">
        <v>125.69495474791674</v>
      </c>
      <c r="C25" s="33">
        <v>89.266410565616965</v>
      </c>
      <c r="F25" s="28"/>
      <c r="G25" s="29"/>
    </row>
    <row r="26" spans="1:8">
      <c r="A26" s="2">
        <v>43738</v>
      </c>
      <c r="B26" s="9">
        <v>118.41702440879673</v>
      </c>
      <c r="C26" s="33">
        <v>91.544053906236968</v>
      </c>
      <c r="F26" s="28"/>
      <c r="G26" s="29"/>
    </row>
    <row r="27" spans="1:8">
      <c r="A27" s="2">
        <v>43830</v>
      </c>
      <c r="B27" s="9">
        <v>120.29658580892367</v>
      </c>
      <c r="C27" s="33">
        <v>101.26074417976787</v>
      </c>
      <c r="F27" s="28"/>
      <c r="G27" s="29"/>
    </row>
    <row r="28" spans="1:8">
      <c r="A28" s="2">
        <v>43921</v>
      </c>
      <c r="B28" s="9">
        <v>163.17746107027901</v>
      </c>
      <c r="C28" s="33">
        <v>145.6658278294301</v>
      </c>
      <c r="F28" s="28"/>
      <c r="G28" s="29"/>
      <c r="H28" s="29"/>
    </row>
    <row r="29" spans="1:8">
      <c r="A29" s="2">
        <v>44012</v>
      </c>
      <c r="B29" s="9">
        <v>168.07558959493599</v>
      </c>
      <c r="C29" s="33">
        <v>125.91659337512651</v>
      </c>
      <c r="F29" s="28"/>
      <c r="G29" s="29"/>
    </row>
    <row r="30" spans="1:8">
      <c r="A30" s="2">
        <v>44104</v>
      </c>
      <c r="B30" s="33">
        <v>177.95828128075499</v>
      </c>
      <c r="C30" s="33">
        <v>109.75891508441116</v>
      </c>
      <c r="F30" s="28"/>
      <c r="G30" s="29"/>
    </row>
    <row r="31" spans="1:8">
      <c r="A31" s="2">
        <v>44196</v>
      </c>
      <c r="B31" s="33">
        <v>201.394203838782</v>
      </c>
      <c r="C31" s="33">
        <v>123.63399113044566</v>
      </c>
      <c r="F31" s="28"/>
      <c r="G31" s="29"/>
    </row>
    <row r="32" spans="1:8">
      <c r="A32" s="2">
        <v>44286</v>
      </c>
      <c r="B32" s="35">
        <v>332.50092577822414</v>
      </c>
      <c r="C32" s="35">
        <v>135.33958595297378</v>
      </c>
      <c r="F32" s="28"/>
      <c r="G32" s="29"/>
    </row>
    <row r="33" spans="1:24">
      <c r="A33" s="2">
        <v>44377</v>
      </c>
      <c r="B33" s="35">
        <v>317.18242421306934</v>
      </c>
      <c r="C33" s="35">
        <v>130.70756413531174</v>
      </c>
      <c r="F33" s="28"/>
      <c r="G33" s="29"/>
    </row>
    <row r="34" spans="1:24">
      <c r="A34" s="2">
        <v>44469</v>
      </c>
      <c r="B34" s="35">
        <v>290.8</v>
      </c>
      <c r="C34" s="35">
        <v>123.89429694342668</v>
      </c>
      <c r="F34" s="28"/>
      <c r="G34" s="29"/>
    </row>
    <row r="35" spans="1:24">
      <c r="A35" s="2">
        <v>44561</v>
      </c>
      <c r="B35" s="35">
        <v>291.10000000000002</v>
      </c>
      <c r="C35" s="35">
        <v>144.3585561997586</v>
      </c>
      <c r="F35" s="28"/>
      <c r="G35" s="29"/>
    </row>
    <row r="36" spans="1:24">
      <c r="F36" s="28"/>
      <c r="G36" s="29"/>
    </row>
    <row r="37" spans="1:24">
      <c r="F37" s="28"/>
      <c r="G37" s="29"/>
    </row>
    <row r="38" spans="1:24">
      <c r="F38" s="28"/>
      <c r="G38" s="29"/>
    </row>
    <row r="39" spans="1:24">
      <c r="F39" s="28"/>
      <c r="G39" s="29"/>
    </row>
    <row r="40" spans="1:24">
      <c r="C40" s="13"/>
      <c r="D40" s="13"/>
      <c r="E40" s="13"/>
      <c r="F40" s="28"/>
      <c r="G40" s="29"/>
      <c r="H40" s="13"/>
      <c r="I40" s="13"/>
      <c r="J40" s="13"/>
      <c r="K40" s="13"/>
      <c r="L40" s="13"/>
      <c r="M40" s="13"/>
      <c r="N40" s="13"/>
      <c r="O40" s="13"/>
      <c r="P40" s="13"/>
      <c r="Q40" s="13"/>
      <c r="R40" s="13"/>
      <c r="S40" s="13"/>
      <c r="T40" s="13"/>
      <c r="U40" s="13"/>
      <c r="V40" s="13"/>
      <c r="W40" s="13"/>
      <c r="X40" s="13"/>
    </row>
    <row r="41" spans="1:24">
      <c r="F41" s="28"/>
      <c r="G41" s="29"/>
    </row>
    <row r="42" spans="1:24">
      <c r="F42" s="28"/>
      <c r="G42" s="29"/>
    </row>
    <row r="43" spans="1:24">
      <c r="F43" s="28"/>
      <c r="G43" s="29"/>
    </row>
    <row r="44" spans="1:24">
      <c r="F44" s="28"/>
      <c r="G44" s="29"/>
    </row>
    <row r="45" spans="1:24">
      <c r="F45" s="28"/>
      <c r="G45" s="29"/>
    </row>
    <row r="46" spans="1:24">
      <c r="F46" s="28"/>
      <c r="G46" s="29"/>
    </row>
    <row r="47" spans="1:24">
      <c r="F47" s="28"/>
      <c r="G47" s="29"/>
    </row>
    <row r="48" spans="1:24">
      <c r="F48" s="28"/>
      <c r="G48" s="29"/>
    </row>
    <row r="49" spans="6:7">
      <c r="F49" s="28"/>
      <c r="G49" s="29"/>
    </row>
    <row r="50" spans="6:7">
      <c r="F50" s="28"/>
      <c r="G50" s="29"/>
    </row>
    <row r="51" spans="6:7">
      <c r="F51" s="28"/>
      <c r="G51" s="29"/>
    </row>
    <row r="52" spans="6:7">
      <c r="F52" s="28"/>
      <c r="G52" s="29"/>
    </row>
    <row r="53" spans="6:7">
      <c r="F53" s="28"/>
      <c r="G53" s="29"/>
    </row>
    <row r="54" spans="6:7">
      <c r="F54" s="28"/>
      <c r="G54" s="29"/>
    </row>
    <row r="55" spans="6:7">
      <c r="F55" s="28"/>
      <c r="G55" s="29"/>
    </row>
    <row r="56" spans="6:7">
      <c r="F56" s="28"/>
      <c r="G56" s="29"/>
    </row>
    <row r="57" spans="6:7">
      <c r="F57" s="28"/>
      <c r="G57" s="29"/>
    </row>
    <row r="58" spans="6:7">
      <c r="F58" s="28"/>
      <c r="G58" s="29"/>
    </row>
    <row r="59" spans="6:7">
      <c r="F59" s="28"/>
      <c r="G59" s="29"/>
    </row>
    <row r="60" spans="6:7">
      <c r="F60" s="28"/>
      <c r="G60" s="29"/>
    </row>
    <row r="61" spans="6:7">
      <c r="F61" s="28"/>
      <c r="G61" s="29"/>
    </row>
    <row r="62" spans="6:7">
      <c r="F62" s="28"/>
      <c r="G62" s="29"/>
    </row>
    <row r="63" spans="6:7">
      <c r="F63" s="28"/>
      <c r="G63" s="29"/>
    </row>
    <row r="64" spans="6:7">
      <c r="F64" s="28"/>
      <c r="G64" s="29"/>
    </row>
    <row r="65" spans="6:7">
      <c r="F65" s="28"/>
      <c r="G65" s="29"/>
    </row>
    <row r="66" spans="6:7">
      <c r="F66" s="28"/>
      <c r="G66" s="29"/>
    </row>
    <row r="67" spans="6:7">
      <c r="F67" s="28"/>
      <c r="G67" s="29"/>
    </row>
    <row r="68" spans="6:7">
      <c r="F68" s="28"/>
      <c r="G68" s="29"/>
    </row>
    <row r="69" spans="6:7">
      <c r="F69" s="28"/>
      <c r="G69" s="29"/>
    </row>
    <row r="70" spans="6:7">
      <c r="F70" s="28"/>
      <c r="G70" s="29"/>
    </row>
    <row r="71" spans="6:7">
      <c r="F71" s="28"/>
      <c r="G71" s="29"/>
    </row>
    <row r="72" spans="6:7">
      <c r="F72" s="28"/>
      <c r="G72" s="29"/>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workbookViewId="0">
      <selection activeCell="G11" sqref="G11"/>
    </sheetView>
  </sheetViews>
  <sheetFormatPr defaultRowHeight="15"/>
  <cols>
    <col min="1" max="1" width="10" customWidth="1"/>
    <col min="2" max="2" width="20.5703125" customWidth="1"/>
    <col min="3" max="3" width="10.5703125" bestFit="1" customWidth="1"/>
  </cols>
  <sheetData>
    <row r="1" spans="1:29">
      <c r="A1" s="1" t="s">
        <v>0</v>
      </c>
      <c r="B1" t="s">
        <v>98</v>
      </c>
    </row>
    <row r="2" spans="1:29">
      <c r="A2" s="1" t="s">
        <v>1</v>
      </c>
      <c r="B2" t="s">
        <v>4</v>
      </c>
    </row>
    <row r="3" spans="1:29">
      <c r="A3" s="1" t="s">
        <v>2</v>
      </c>
      <c r="B3" t="s">
        <v>9</v>
      </c>
    </row>
    <row r="4" spans="1:29">
      <c r="A4" s="1" t="s">
        <v>3</v>
      </c>
      <c r="B4" t="s">
        <v>56</v>
      </c>
    </row>
    <row r="7" spans="1:29">
      <c r="A7" s="3"/>
      <c r="B7" s="5" t="s">
        <v>28</v>
      </c>
      <c r="C7" s="17" t="s">
        <v>30</v>
      </c>
    </row>
    <row r="8" spans="1:29">
      <c r="A8" s="2">
        <v>42094</v>
      </c>
      <c r="B8" s="9">
        <v>20.05884035388706</v>
      </c>
      <c r="C8" s="9">
        <v>15.866504801681572</v>
      </c>
      <c r="E8" s="33"/>
    </row>
    <row r="9" spans="1:29">
      <c r="A9" s="2">
        <v>42185</v>
      </c>
      <c r="B9" s="33">
        <v>17.770448133290348</v>
      </c>
      <c r="C9" s="33">
        <v>16.33102852426796</v>
      </c>
      <c r="E9" s="33"/>
    </row>
    <row r="10" spans="1:29">
      <c r="A10" s="2">
        <v>42277</v>
      </c>
      <c r="B10" s="33">
        <v>14.831559446051918</v>
      </c>
      <c r="C10" s="33">
        <v>16.987785850783393</v>
      </c>
      <c r="E10" s="33"/>
      <c r="H10" s="32"/>
      <c r="I10" s="32"/>
      <c r="J10" s="32"/>
      <c r="K10" s="32"/>
      <c r="L10" s="32"/>
      <c r="M10" s="32"/>
      <c r="N10" s="32"/>
      <c r="O10" s="32"/>
      <c r="P10" s="32"/>
      <c r="Q10" s="32"/>
      <c r="R10" s="32"/>
      <c r="S10" s="32"/>
      <c r="T10" s="32"/>
      <c r="U10" s="32"/>
      <c r="V10" s="32"/>
      <c r="W10" s="32"/>
      <c r="X10" s="32"/>
      <c r="Y10" s="32"/>
      <c r="Z10" s="32"/>
      <c r="AA10" s="32"/>
      <c r="AB10" s="32"/>
    </row>
    <row r="11" spans="1:29">
      <c r="A11" s="2">
        <v>42369</v>
      </c>
      <c r="B11" s="33">
        <v>18.706780599860483</v>
      </c>
      <c r="C11" s="33">
        <v>17.84190713327245</v>
      </c>
      <c r="E11" s="33"/>
      <c r="H11" s="32"/>
      <c r="I11" s="32"/>
      <c r="J11" s="32"/>
      <c r="K11" s="32"/>
      <c r="L11" s="32"/>
      <c r="M11" s="32"/>
      <c r="N11" s="32"/>
      <c r="O11" s="32"/>
      <c r="P11" s="32"/>
      <c r="Q11" s="32"/>
      <c r="R11" s="32"/>
      <c r="S11" s="32"/>
      <c r="T11" s="32"/>
      <c r="U11" s="32"/>
      <c r="V11" s="32"/>
      <c r="W11" s="32"/>
      <c r="X11" s="32"/>
      <c r="Y11" s="32"/>
      <c r="Z11" s="32"/>
      <c r="AA11" s="32"/>
      <c r="AB11" s="32"/>
      <c r="AC11" s="32"/>
    </row>
    <row r="12" spans="1:29">
      <c r="A12" s="2">
        <v>42460</v>
      </c>
      <c r="B12" s="33">
        <v>11.761708428096142</v>
      </c>
      <c r="C12" s="33">
        <v>15.767624151824721</v>
      </c>
      <c r="E12" s="33"/>
    </row>
    <row r="13" spans="1:29">
      <c r="A13" s="2">
        <v>42551</v>
      </c>
      <c r="B13" s="33">
        <v>20.828367988366956</v>
      </c>
      <c r="C13" s="33">
        <v>16.532104115593878</v>
      </c>
      <c r="E13" s="33"/>
    </row>
    <row r="14" spans="1:29">
      <c r="A14" s="2">
        <v>42643</v>
      </c>
      <c r="B14" s="33">
        <v>16.997176661987048</v>
      </c>
      <c r="C14" s="33">
        <v>17.073508419577657</v>
      </c>
      <c r="E14" s="33"/>
    </row>
    <row r="15" spans="1:29">
      <c r="A15" s="2">
        <v>42735</v>
      </c>
      <c r="B15" s="33">
        <v>22.14802462270708</v>
      </c>
      <c r="C15" s="33">
        <v>17.933819425289304</v>
      </c>
      <c r="E15" s="33"/>
    </row>
    <row r="16" spans="1:29">
      <c r="A16" s="2">
        <v>42825</v>
      </c>
      <c r="B16" s="33">
        <v>17.223927733772104</v>
      </c>
      <c r="C16" s="33">
        <v>19.299374251708297</v>
      </c>
      <c r="E16" s="33"/>
    </row>
    <row r="17" spans="1:29">
      <c r="A17" s="2">
        <v>42916</v>
      </c>
      <c r="B17" s="33">
        <v>16.131422013125267</v>
      </c>
      <c r="C17" s="33">
        <v>18.125137757897875</v>
      </c>
      <c r="E17" s="33"/>
    </row>
    <row r="18" spans="1:29">
      <c r="A18" s="2">
        <v>43008</v>
      </c>
      <c r="B18" s="33">
        <v>13.374356524063375</v>
      </c>
      <c r="C18" s="33">
        <v>17.219432723416954</v>
      </c>
      <c r="E18" s="33"/>
      <c r="G18" s="31"/>
      <c r="H18" s="31"/>
      <c r="I18" s="31"/>
    </row>
    <row r="19" spans="1:29">
      <c r="A19" s="2">
        <v>43100</v>
      </c>
      <c r="B19" s="33">
        <v>16.353642683808911</v>
      </c>
      <c r="C19" s="33">
        <v>15.770837238692415</v>
      </c>
      <c r="E19" s="33"/>
      <c r="H19" s="32"/>
      <c r="I19" s="32"/>
      <c r="J19" s="32"/>
      <c r="K19" s="32"/>
      <c r="L19" s="32"/>
      <c r="M19" s="32"/>
      <c r="N19" s="32"/>
      <c r="O19" s="32"/>
      <c r="P19" s="32"/>
      <c r="Q19" s="32"/>
      <c r="R19" s="32"/>
      <c r="S19" s="32"/>
      <c r="T19" s="32"/>
      <c r="U19" s="32"/>
      <c r="V19" s="32"/>
      <c r="W19" s="32"/>
      <c r="X19" s="32"/>
      <c r="Y19" s="32"/>
      <c r="Z19" s="32"/>
      <c r="AA19" s="32"/>
      <c r="AB19" s="32"/>
      <c r="AC19" s="32"/>
    </row>
    <row r="20" spans="1:29">
      <c r="A20" s="2">
        <v>43190</v>
      </c>
      <c r="B20" s="33">
        <v>15.300212645488291</v>
      </c>
      <c r="C20" s="33">
        <v>15.28990846662146</v>
      </c>
      <c r="E20" s="33"/>
    </row>
    <row r="21" spans="1:29">
      <c r="A21" s="2">
        <v>43281</v>
      </c>
      <c r="B21" s="33">
        <v>14.276662300574067</v>
      </c>
      <c r="C21" s="33">
        <v>14.82621853848366</v>
      </c>
      <c r="E21" s="33"/>
    </row>
    <row r="22" spans="1:29">
      <c r="A22" s="2">
        <v>43373</v>
      </c>
      <c r="B22" s="33">
        <v>12.92553404009594</v>
      </c>
      <c r="C22" s="33">
        <v>14.7140129174918</v>
      </c>
      <c r="E22" s="33"/>
    </row>
    <row r="23" spans="1:29">
      <c r="A23" s="2">
        <v>43465</v>
      </c>
      <c r="B23" s="33">
        <v>14.445300258363073</v>
      </c>
      <c r="C23" s="33">
        <v>14.236927311130342</v>
      </c>
      <c r="E23" s="33"/>
    </row>
    <row r="24" spans="1:29">
      <c r="A24" s="2">
        <v>43555</v>
      </c>
      <c r="B24" s="33">
        <v>27.292502769741482</v>
      </c>
      <c r="C24" s="33">
        <v>17.234999842193638</v>
      </c>
      <c r="E24" s="33"/>
    </row>
    <row r="25" spans="1:29">
      <c r="A25" s="2">
        <v>43646</v>
      </c>
      <c r="B25" s="33">
        <v>22.037121343334697</v>
      </c>
      <c r="C25" s="33">
        <v>19.175114602883799</v>
      </c>
      <c r="E25" s="33"/>
    </row>
    <row r="26" spans="1:29">
      <c r="A26" s="2">
        <v>43738</v>
      </c>
      <c r="B26" s="33">
        <v>19.008759958743074</v>
      </c>
      <c r="C26" s="33">
        <v>20.695921082545581</v>
      </c>
      <c r="E26" s="33"/>
    </row>
    <row r="27" spans="1:29">
      <c r="A27" s="2">
        <v>43830</v>
      </c>
      <c r="B27" s="33">
        <v>22.383106733818813</v>
      </c>
      <c r="C27" s="33">
        <v>22.680372701409517</v>
      </c>
      <c r="E27" s="33"/>
    </row>
    <row r="28" spans="1:29">
      <c r="A28" s="2">
        <v>43921</v>
      </c>
      <c r="B28" s="33">
        <v>30.124763506162424</v>
      </c>
      <c r="C28" s="33">
        <v>23.388437885514751</v>
      </c>
      <c r="E28" s="33"/>
    </row>
    <row r="29" spans="1:29">
      <c r="A29" s="2">
        <v>44012</v>
      </c>
      <c r="B29" s="33">
        <v>30.097477480612415</v>
      </c>
      <c r="C29" s="33">
        <v>25.403526919834178</v>
      </c>
      <c r="E29" s="33"/>
    </row>
    <row r="30" spans="1:29">
      <c r="A30" s="2">
        <v>44104</v>
      </c>
      <c r="B30" s="33">
        <v>28.780134065536423</v>
      </c>
      <c r="C30" s="33">
        <v>27.846370446532521</v>
      </c>
    </row>
    <row r="31" spans="1:29">
      <c r="A31" s="2">
        <v>44196</v>
      </c>
      <c r="B31" s="35">
        <v>32.43783928193448</v>
      </c>
      <c r="C31" s="35">
        <v>30.360053583561434</v>
      </c>
      <c r="I31" s="38"/>
    </row>
    <row r="32" spans="1:29">
      <c r="A32" s="2">
        <v>44286</v>
      </c>
      <c r="B32" s="35">
        <v>60.654193389831498</v>
      </c>
      <c r="C32" s="35">
        <v>37.992411054478694</v>
      </c>
    </row>
    <row r="33" spans="1:8">
      <c r="A33" s="2">
        <v>44377</v>
      </c>
      <c r="B33" s="35">
        <v>52.449204092690003</v>
      </c>
      <c r="C33" s="35">
        <v>43.580342707498097</v>
      </c>
      <c r="H33" s="38"/>
    </row>
    <row r="34" spans="1:8">
      <c r="A34" s="2">
        <v>44469</v>
      </c>
      <c r="B34" s="35">
        <v>43.666449982635996</v>
      </c>
      <c r="C34" s="35">
        <v>47.301921686774001</v>
      </c>
      <c r="H34" s="38"/>
    </row>
    <row r="35" spans="1:8">
      <c r="A35" s="2">
        <v>44561</v>
      </c>
      <c r="B35" s="35">
        <v>47.826219485266449</v>
      </c>
      <c r="C35" s="35">
        <v>51.149016737606992</v>
      </c>
    </row>
    <row r="36" spans="1:8">
      <c r="B36" s="35"/>
      <c r="C36" s="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B37" sqref="B37"/>
    </sheetView>
  </sheetViews>
  <sheetFormatPr defaultRowHeight="15"/>
  <cols>
    <col min="1" max="1" width="10" customWidth="1"/>
    <col min="2" max="4" width="20.5703125" customWidth="1"/>
    <col min="5" max="5" width="13.140625" bestFit="1" customWidth="1"/>
    <col min="11" max="11" width="12" bestFit="1" customWidth="1"/>
  </cols>
  <sheetData>
    <row r="1" spans="1:17">
      <c r="A1" s="1"/>
      <c r="B1" t="s">
        <v>34</v>
      </c>
    </row>
    <row r="2" spans="1:17">
      <c r="A2" s="1" t="s">
        <v>1</v>
      </c>
      <c r="B2" t="s">
        <v>14</v>
      </c>
    </row>
    <row r="3" spans="1:17">
      <c r="A3" s="1" t="s">
        <v>2</v>
      </c>
      <c r="B3" t="s">
        <v>9</v>
      </c>
    </row>
    <row r="4" spans="1:17">
      <c r="A4" s="1" t="s">
        <v>3</v>
      </c>
      <c r="B4" t="s">
        <v>33</v>
      </c>
    </row>
    <row r="7" spans="1:17">
      <c r="A7" s="3"/>
      <c r="B7" s="5" t="s">
        <v>13</v>
      </c>
      <c r="C7" s="5" t="s">
        <v>15</v>
      </c>
      <c r="D7" s="5" t="s">
        <v>16</v>
      </c>
      <c r="E7" s="5" t="s">
        <v>66</v>
      </c>
    </row>
    <row r="8" spans="1:17">
      <c r="A8" s="2">
        <v>42094</v>
      </c>
      <c r="B8" s="12">
        <v>5413.2988778845847</v>
      </c>
      <c r="C8" s="12">
        <v>2353.8647745133439</v>
      </c>
      <c r="D8" s="12">
        <v>2495.700592425706</v>
      </c>
      <c r="E8" s="12">
        <v>192.22612257369809</v>
      </c>
      <c r="N8" s="32"/>
      <c r="O8" s="32"/>
      <c r="P8" s="32"/>
      <c r="Q8" s="32"/>
    </row>
    <row r="9" spans="1:17">
      <c r="A9" s="2">
        <v>42185</v>
      </c>
      <c r="B9" s="12">
        <v>5487.3797495969957</v>
      </c>
      <c r="C9" s="12">
        <v>2415.411855565078</v>
      </c>
      <c r="D9" s="12">
        <v>2505.1360681357087</v>
      </c>
      <c r="E9" s="12">
        <v>198.10582825659361</v>
      </c>
      <c r="M9" s="32"/>
      <c r="N9" s="32"/>
      <c r="O9" s="32"/>
      <c r="P9" s="32"/>
      <c r="Q9" s="32"/>
    </row>
    <row r="10" spans="1:17">
      <c r="A10" s="2">
        <v>42277</v>
      </c>
      <c r="B10" s="12">
        <v>5559.8210693147703</v>
      </c>
      <c r="C10" s="12">
        <v>2479.9449739702013</v>
      </c>
      <c r="D10" s="12">
        <v>2495.3339538911919</v>
      </c>
      <c r="E10" s="12">
        <v>198.98505903217116</v>
      </c>
      <c r="M10" s="32"/>
      <c r="N10" s="32"/>
      <c r="O10" s="32"/>
      <c r="P10" s="32"/>
      <c r="Q10" s="32"/>
    </row>
    <row r="11" spans="1:17">
      <c r="A11" s="2">
        <v>42369</v>
      </c>
      <c r="B11" s="12">
        <v>5636.8241916009674</v>
      </c>
      <c r="C11" s="12">
        <v>2529.4694914167499</v>
      </c>
      <c r="D11" s="12">
        <v>2516.4621426640938</v>
      </c>
      <c r="E11" s="12">
        <v>199.2014481358155</v>
      </c>
      <c r="M11" s="32"/>
      <c r="N11" s="32"/>
      <c r="O11" s="32"/>
      <c r="P11" s="32"/>
      <c r="Q11" s="32"/>
    </row>
    <row r="12" spans="1:17">
      <c r="A12" s="2">
        <v>42460</v>
      </c>
      <c r="B12" s="12">
        <v>5717.4557952258046</v>
      </c>
      <c r="C12" s="12">
        <v>2568.8742238969776</v>
      </c>
      <c r="D12" s="12">
        <v>2553.3028225043704</v>
      </c>
      <c r="E12" s="12">
        <v>200.05860479794651</v>
      </c>
      <c r="M12" s="32"/>
      <c r="N12" s="32"/>
      <c r="O12" s="32"/>
      <c r="P12" s="32"/>
      <c r="Q12" s="32"/>
    </row>
    <row r="13" spans="1:17">
      <c r="A13" s="2">
        <v>42551</v>
      </c>
      <c r="B13" s="12">
        <v>5893.9504462769146</v>
      </c>
      <c r="C13" s="12">
        <v>2641.4015145258008</v>
      </c>
      <c r="D13" s="12">
        <v>2647.4639184931666</v>
      </c>
      <c r="E13" s="12">
        <v>207.20192857913474</v>
      </c>
      <c r="M13" s="32"/>
      <c r="N13" s="32"/>
      <c r="O13" s="32"/>
      <c r="P13" s="32"/>
      <c r="Q13" s="32"/>
    </row>
    <row r="14" spans="1:17">
      <c r="A14" s="2">
        <v>42643</v>
      </c>
      <c r="B14" s="12">
        <v>6018.1046328649172</v>
      </c>
      <c r="C14" s="12">
        <v>2693.5919060029337</v>
      </c>
      <c r="D14" s="12">
        <v>2708.7551419776164</v>
      </c>
      <c r="E14" s="12">
        <v>212.61138811799299</v>
      </c>
      <c r="M14" s="32"/>
      <c r="N14" s="32"/>
      <c r="O14" s="32"/>
      <c r="P14" s="32"/>
      <c r="Q14" s="32"/>
    </row>
    <row r="15" spans="1:17">
      <c r="A15" s="2">
        <v>42735</v>
      </c>
      <c r="B15" s="12">
        <v>6057.7726856911058</v>
      </c>
      <c r="C15" s="12">
        <v>2736.7278962765913</v>
      </c>
      <c r="D15" s="12">
        <v>2700.8744053006321</v>
      </c>
      <c r="E15" s="12">
        <v>213.84347781615858</v>
      </c>
      <c r="M15" s="32"/>
      <c r="N15" s="32"/>
      <c r="O15" s="32"/>
      <c r="P15" s="32"/>
      <c r="Q15" s="32"/>
    </row>
    <row r="16" spans="1:17">
      <c r="A16" s="2">
        <v>42825</v>
      </c>
      <c r="B16" s="12">
        <v>6133.4086243145857</v>
      </c>
      <c r="C16" s="12">
        <v>2743.1273575439786</v>
      </c>
      <c r="D16" s="12">
        <v>2736.0026545160699</v>
      </c>
      <c r="E16" s="12">
        <v>208.00019752323169</v>
      </c>
      <c r="M16" s="32"/>
      <c r="N16" s="32"/>
      <c r="O16" s="32"/>
      <c r="P16" s="32"/>
      <c r="Q16" s="32"/>
    </row>
    <row r="17" spans="1:17">
      <c r="A17" s="2">
        <v>42916</v>
      </c>
      <c r="B17" s="12">
        <v>6230.7433407106209</v>
      </c>
      <c r="C17" s="12">
        <v>2798.2611726320047</v>
      </c>
      <c r="D17" s="12">
        <v>2751.6919833498782</v>
      </c>
      <c r="E17" s="12">
        <v>229.846875261978</v>
      </c>
      <c r="M17" s="32"/>
      <c r="N17" s="32"/>
      <c r="O17" s="32"/>
      <c r="P17" s="32"/>
      <c r="Q17" s="32"/>
    </row>
    <row r="18" spans="1:17">
      <c r="A18" s="2">
        <v>43008</v>
      </c>
      <c r="B18" s="12">
        <v>6313.3006673476493</v>
      </c>
      <c r="C18" s="12">
        <v>2851.0623180519842</v>
      </c>
      <c r="D18" s="12">
        <v>2767.2782331811591</v>
      </c>
      <c r="E18" s="12">
        <v>238.611102051828</v>
      </c>
      <c r="M18" s="32"/>
      <c r="N18" s="32"/>
      <c r="O18" s="32"/>
      <c r="P18" s="32"/>
      <c r="Q18" s="32"/>
    </row>
    <row r="19" spans="1:17">
      <c r="A19" s="2">
        <v>43100</v>
      </c>
      <c r="B19" s="12">
        <v>6386.3347097944406</v>
      </c>
      <c r="C19" s="12">
        <v>2948.8491916233702</v>
      </c>
      <c r="D19" s="12">
        <v>2762.0416099165409</v>
      </c>
      <c r="E19" s="12">
        <v>255.1260316404248</v>
      </c>
      <c r="M19" s="32"/>
      <c r="N19" s="32"/>
      <c r="O19" s="32"/>
      <c r="P19" s="32"/>
      <c r="Q19" s="32"/>
    </row>
    <row r="20" spans="1:17">
      <c r="A20" s="2">
        <v>43190</v>
      </c>
      <c r="B20" s="12">
        <v>6582.8082408939563</v>
      </c>
      <c r="C20" s="12">
        <v>3018.2608813557713</v>
      </c>
      <c r="D20" s="12">
        <v>2877.3781664756671</v>
      </c>
      <c r="E20" s="12">
        <v>262.71894593376589</v>
      </c>
      <c r="M20" s="32"/>
      <c r="N20" s="32"/>
      <c r="O20" s="32"/>
      <c r="P20" s="32"/>
      <c r="Q20" s="32"/>
    </row>
    <row r="21" spans="1:17">
      <c r="A21" s="2">
        <v>43281</v>
      </c>
      <c r="B21" s="12">
        <v>6787.7403040096879</v>
      </c>
      <c r="C21" s="12">
        <v>3071.2380287818478</v>
      </c>
      <c r="D21" s="12">
        <v>3011.0931001102172</v>
      </c>
      <c r="E21" s="12">
        <v>275.37549575832219</v>
      </c>
      <c r="M21" s="32"/>
      <c r="N21" s="32"/>
      <c r="O21" s="32"/>
      <c r="P21" s="32"/>
      <c r="Q21" s="32"/>
    </row>
    <row r="22" spans="1:17">
      <c r="A22" s="2">
        <v>43373</v>
      </c>
      <c r="B22" s="12">
        <v>6849.0173034611116</v>
      </c>
      <c r="C22" s="12">
        <v>3106.9768422360439</v>
      </c>
      <c r="D22" s="12">
        <v>3029.5528314721232</v>
      </c>
      <c r="E22" s="12">
        <v>281.78863615110561</v>
      </c>
      <c r="M22" s="32"/>
      <c r="N22" s="32"/>
      <c r="O22" s="32"/>
      <c r="P22" s="32"/>
      <c r="Q22" s="32"/>
    </row>
    <row r="23" spans="1:17">
      <c r="A23" s="2">
        <v>43465</v>
      </c>
      <c r="B23" s="12">
        <v>6892.4740514439045</v>
      </c>
      <c r="C23" s="12">
        <v>3148.5199714921769</v>
      </c>
      <c r="D23" s="12">
        <v>3024.7151344643326</v>
      </c>
      <c r="E23" s="12">
        <v>286.10187882618897</v>
      </c>
      <c r="M23" s="32"/>
      <c r="N23" s="32"/>
      <c r="O23" s="32"/>
      <c r="P23" s="32"/>
      <c r="Q23" s="32"/>
    </row>
    <row r="24" spans="1:17">
      <c r="A24" s="2">
        <v>43555</v>
      </c>
      <c r="B24" s="12">
        <v>7059.258999582672</v>
      </c>
      <c r="C24" s="12">
        <v>3190.6427917873257</v>
      </c>
      <c r="D24" s="12">
        <v>3132.6652164317725</v>
      </c>
      <c r="E24" s="12">
        <v>295.60776525385512</v>
      </c>
      <c r="M24" s="32"/>
      <c r="N24" s="32"/>
      <c r="O24" s="32"/>
      <c r="P24" s="32"/>
      <c r="Q24" s="32"/>
    </row>
    <row r="25" spans="1:17">
      <c r="A25" s="2">
        <v>43646</v>
      </c>
      <c r="B25" s="12">
        <v>7199.8597393016926</v>
      </c>
      <c r="C25" s="12">
        <v>3239.4126522909069</v>
      </c>
      <c r="D25" s="12">
        <v>3207.5847789839891</v>
      </c>
      <c r="E25" s="12">
        <v>311.61145359816828</v>
      </c>
      <c r="M25" s="32"/>
      <c r="N25" s="32"/>
      <c r="O25" s="32"/>
      <c r="P25" s="32"/>
      <c r="Q25" s="32"/>
    </row>
    <row r="26" spans="1:17">
      <c r="A26" s="2">
        <v>43738</v>
      </c>
      <c r="B26" s="12">
        <v>7264.9800160733785</v>
      </c>
      <c r="C26" s="12">
        <v>3284.7259859191349</v>
      </c>
      <c r="D26" s="12">
        <v>3219.4461095958031</v>
      </c>
      <c r="E26" s="12">
        <v>316.98159515113196</v>
      </c>
      <c r="M26" s="32"/>
      <c r="N26" s="32"/>
      <c r="O26" s="32"/>
      <c r="P26" s="32"/>
      <c r="Q26" s="32"/>
    </row>
    <row r="27" spans="1:17">
      <c r="A27" s="2">
        <v>43830</v>
      </c>
      <c r="B27" s="12">
        <v>7270.4576690350341</v>
      </c>
      <c r="C27" s="12">
        <v>3334.5541349899345</v>
      </c>
      <c r="D27" s="12">
        <v>3170.1041180534294</v>
      </c>
      <c r="E27" s="12">
        <v>330.00237143360107</v>
      </c>
      <c r="M27" s="32"/>
      <c r="N27" s="32"/>
      <c r="O27" s="32"/>
      <c r="P27" s="32"/>
      <c r="Q27" s="32"/>
    </row>
    <row r="28" spans="1:17">
      <c r="A28" s="2">
        <v>43921</v>
      </c>
      <c r="B28" s="12">
        <v>7425.82260378109</v>
      </c>
      <c r="C28" s="12">
        <v>3381.662453295924</v>
      </c>
      <c r="D28" s="12">
        <v>3282.8293574419813</v>
      </c>
      <c r="E28" s="12">
        <v>322.33115405612352</v>
      </c>
      <c r="M28" s="32"/>
      <c r="N28" s="32"/>
      <c r="O28" s="32"/>
      <c r="P28" s="32"/>
      <c r="Q28" s="32"/>
    </row>
    <row r="29" spans="1:17">
      <c r="A29" s="2">
        <v>44012</v>
      </c>
      <c r="B29" s="12">
        <v>7401.0735883722891</v>
      </c>
      <c r="C29" s="12">
        <v>3404.3560276184121</v>
      </c>
      <c r="D29" s="12">
        <v>3214.2574237868334</v>
      </c>
      <c r="E29" s="12">
        <v>339.99915942986735</v>
      </c>
      <c r="H29" s="32"/>
      <c r="M29" s="32"/>
      <c r="N29" s="32"/>
      <c r="O29" s="32"/>
      <c r="P29" s="32"/>
      <c r="Q29" s="32"/>
    </row>
    <row r="30" spans="1:17">
      <c r="A30" s="2">
        <v>44104</v>
      </c>
      <c r="B30" s="12">
        <v>7425.3219503141218</v>
      </c>
      <c r="C30" s="12">
        <v>3446.6206479609382</v>
      </c>
      <c r="D30" s="12">
        <v>3185.7760818420393</v>
      </c>
      <c r="E30" s="12">
        <v>342.95955051747433</v>
      </c>
      <c r="H30" s="32"/>
      <c r="M30" s="32"/>
      <c r="N30" s="32"/>
      <c r="O30" s="32"/>
      <c r="P30" s="32"/>
      <c r="Q30" s="32"/>
    </row>
    <row r="31" spans="1:17">
      <c r="A31" s="2">
        <v>44196</v>
      </c>
      <c r="B31" s="12">
        <v>7396.6601603703293</v>
      </c>
      <c r="C31" s="12">
        <v>3485.480420159618</v>
      </c>
      <c r="D31" s="12">
        <v>3119.0044491779199</v>
      </c>
      <c r="E31" s="12">
        <v>314.44554142594615</v>
      </c>
      <c r="H31" s="32"/>
      <c r="M31" s="32"/>
      <c r="N31" s="32"/>
      <c r="O31" s="32"/>
      <c r="P31" s="32"/>
      <c r="Q31" s="32"/>
    </row>
    <row r="32" spans="1:17">
      <c r="A32" s="2">
        <v>44286</v>
      </c>
      <c r="B32" s="12">
        <v>7537.8456632023326</v>
      </c>
      <c r="C32" s="12">
        <v>3548.1185893208594</v>
      </c>
      <c r="D32" s="12">
        <v>3183.7338066239181</v>
      </c>
      <c r="E32" s="12">
        <v>320.50025018436355</v>
      </c>
      <c r="M32" s="32"/>
      <c r="N32" s="32"/>
      <c r="O32" s="32"/>
      <c r="P32" s="32"/>
      <c r="Q32" s="32"/>
    </row>
    <row r="33" spans="1:17">
      <c r="A33" s="2">
        <v>44377</v>
      </c>
      <c r="B33" s="12">
        <v>7610.4752321474534</v>
      </c>
      <c r="C33" s="12">
        <v>3603.2212452416884</v>
      </c>
      <c r="D33" s="12">
        <v>3181.8036596712227</v>
      </c>
      <c r="E33" s="12">
        <v>350.23684082434528</v>
      </c>
      <c r="M33" s="32"/>
      <c r="N33" s="32"/>
      <c r="O33" s="32"/>
      <c r="P33" s="32"/>
      <c r="Q33" s="32"/>
    </row>
    <row r="34" spans="1:17">
      <c r="A34" s="2">
        <v>44469</v>
      </c>
      <c r="B34" s="12">
        <v>7678.950826557375</v>
      </c>
      <c r="C34" s="12">
        <v>3665</v>
      </c>
      <c r="D34" s="12">
        <v>3175</v>
      </c>
      <c r="E34" s="12">
        <v>357</v>
      </c>
    </row>
    <row r="35" spans="1:17">
      <c r="A35" s="2">
        <v>44561</v>
      </c>
      <c r="B35" s="12">
        <v>7645.6717203097951</v>
      </c>
      <c r="C35" s="12">
        <v>3633</v>
      </c>
      <c r="D35" s="12">
        <v>3127</v>
      </c>
      <c r="E35" s="12">
        <v>400</v>
      </c>
    </row>
    <row r="37" spans="1:17">
      <c r="B37" s="7"/>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B2" sqref="B2"/>
    </sheetView>
  </sheetViews>
  <sheetFormatPr defaultRowHeight="15"/>
  <cols>
    <col min="1" max="1" width="10" customWidth="1"/>
    <col min="2" max="2" width="20.5703125" customWidth="1"/>
    <col min="3" max="3" width="20.28515625" customWidth="1"/>
    <col min="4" max="4" width="9.5703125" bestFit="1" customWidth="1"/>
    <col min="7" max="7" width="13.42578125" bestFit="1" customWidth="1"/>
    <col min="8" max="8" width="9.28515625" bestFit="1" customWidth="1"/>
  </cols>
  <sheetData>
    <row r="1" spans="1:15">
      <c r="A1" s="1" t="s">
        <v>0</v>
      </c>
      <c r="B1" t="s">
        <v>99</v>
      </c>
    </row>
    <row r="2" spans="1:15">
      <c r="A2" s="1" t="s">
        <v>1</v>
      </c>
      <c r="B2" t="s">
        <v>14</v>
      </c>
      <c r="G2" s="14"/>
    </row>
    <row r="3" spans="1:15">
      <c r="A3" s="1" t="s">
        <v>2</v>
      </c>
      <c r="B3" t="s">
        <v>9</v>
      </c>
      <c r="G3" s="14"/>
    </row>
    <row r="4" spans="1:15">
      <c r="A4" s="1" t="s">
        <v>3</v>
      </c>
      <c r="G4" s="14"/>
    </row>
    <row r="5" spans="1:15">
      <c r="G5" s="14"/>
    </row>
    <row r="6" spans="1:15">
      <c r="G6" s="14"/>
    </row>
    <row r="7" spans="1:15">
      <c r="A7" s="3"/>
      <c r="B7" s="5" t="s">
        <v>25</v>
      </c>
      <c r="C7" s="5" t="s">
        <v>64</v>
      </c>
      <c r="D7" s="5" t="s">
        <v>16</v>
      </c>
      <c r="G7" s="14"/>
    </row>
    <row r="8" spans="1:15">
      <c r="A8" s="2">
        <v>42094</v>
      </c>
      <c r="B8" s="12">
        <v>12.7822983524965</v>
      </c>
      <c r="C8" s="12">
        <v>11.4645306184965</v>
      </c>
      <c r="D8" s="12">
        <v>1.317767734</v>
      </c>
      <c r="G8" s="14"/>
      <c r="M8" s="32"/>
      <c r="N8" s="32"/>
      <c r="O8" s="32"/>
    </row>
    <row r="9" spans="1:15">
      <c r="A9" s="2">
        <v>42185</v>
      </c>
      <c r="B9" s="12">
        <v>13.070809786986702</v>
      </c>
      <c r="C9" s="12">
        <v>11.6075902189868</v>
      </c>
      <c r="D9" s="12">
        <v>1.4632195679999001</v>
      </c>
      <c r="G9" s="14"/>
      <c r="I9" s="32"/>
      <c r="L9" s="32"/>
      <c r="M9" s="32"/>
      <c r="N9" s="32"/>
      <c r="O9" s="32"/>
    </row>
    <row r="10" spans="1:15">
      <c r="A10" s="2">
        <v>42277</v>
      </c>
      <c r="B10" s="12">
        <v>13.954315001282698</v>
      </c>
      <c r="C10" s="12">
        <v>12.209211895760898</v>
      </c>
      <c r="D10" s="12">
        <v>1.7451031055217998</v>
      </c>
      <c r="G10" s="14"/>
      <c r="I10" s="32"/>
      <c r="L10" s="32"/>
      <c r="M10" s="32"/>
      <c r="N10" s="32"/>
      <c r="O10" s="32"/>
    </row>
    <row r="11" spans="1:15">
      <c r="A11" s="2">
        <v>42369</v>
      </c>
      <c r="B11" s="12">
        <v>13.740082967594802</v>
      </c>
      <c r="C11" s="12">
        <v>11.856978674120601</v>
      </c>
      <c r="D11" s="12">
        <v>1.8831042934741999</v>
      </c>
      <c r="G11" s="14"/>
      <c r="I11" s="32"/>
      <c r="L11" s="32"/>
      <c r="M11" s="32"/>
      <c r="N11" s="32"/>
      <c r="O11" s="32"/>
    </row>
    <row r="12" spans="1:15">
      <c r="A12" s="2">
        <v>42460</v>
      </c>
      <c r="B12" s="12">
        <v>14.439876546740999</v>
      </c>
      <c r="C12" s="12">
        <v>12.552418331880999</v>
      </c>
      <c r="D12" s="12">
        <v>1.8874582148599999</v>
      </c>
      <c r="G12" s="14"/>
      <c r="I12" s="32"/>
      <c r="L12" s="32"/>
      <c r="M12" s="32"/>
      <c r="N12" s="32"/>
      <c r="O12" s="32"/>
    </row>
    <row r="13" spans="1:15">
      <c r="A13" s="2">
        <v>42551</v>
      </c>
      <c r="B13" s="12">
        <v>15.052530691114102</v>
      </c>
      <c r="C13" s="12">
        <v>13.155168051114101</v>
      </c>
      <c r="D13" s="12">
        <v>1.8973626400000001</v>
      </c>
      <c r="G13" s="14"/>
      <c r="I13" s="32"/>
      <c r="L13" s="32"/>
      <c r="M13" s="32"/>
      <c r="N13" s="32"/>
      <c r="O13" s="32"/>
    </row>
    <row r="14" spans="1:15">
      <c r="A14" s="2">
        <v>42643</v>
      </c>
      <c r="B14" s="12">
        <v>16.508626024584601</v>
      </c>
      <c r="C14" s="12">
        <v>14.6664519669848</v>
      </c>
      <c r="D14" s="12">
        <v>1.8421740575997996</v>
      </c>
      <c r="G14" s="14"/>
      <c r="I14" s="32"/>
      <c r="L14" s="32"/>
      <c r="M14" s="32"/>
      <c r="N14" s="32"/>
      <c r="O14" s="32"/>
    </row>
    <row r="15" spans="1:15">
      <c r="A15" s="2">
        <v>42735</v>
      </c>
      <c r="B15" s="12">
        <v>17.0311482228438</v>
      </c>
      <c r="C15" s="12">
        <v>15.047437587116402</v>
      </c>
      <c r="D15" s="12">
        <v>1.9837106357274001</v>
      </c>
      <c r="G15" s="14"/>
      <c r="I15" s="32"/>
      <c r="L15" s="32"/>
      <c r="M15" s="32"/>
      <c r="N15" s="32"/>
      <c r="O15" s="32"/>
    </row>
    <row r="16" spans="1:15">
      <c r="A16" s="2">
        <v>42825</v>
      </c>
      <c r="B16" s="12">
        <v>19.237991836334899</v>
      </c>
      <c r="C16" s="12">
        <v>17.0414797082714</v>
      </c>
      <c r="D16" s="12">
        <v>2.1965121280635</v>
      </c>
      <c r="G16" s="14"/>
      <c r="I16" s="32"/>
      <c r="L16" s="32"/>
      <c r="M16" s="32"/>
      <c r="N16" s="32"/>
      <c r="O16" s="32"/>
    </row>
    <row r="17" spans="1:15">
      <c r="A17" s="2">
        <v>42916</v>
      </c>
      <c r="B17" s="12">
        <v>19.660131057065101</v>
      </c>
      <c r="C17" s="12">
        <v>17.5824256516254</v>
      </c>
      <c r="D17" s="12">
        <v>2.0777054054396999</v>
      </c>
      <c r="G17" s="14"/>
      <c r="I17" s="32"/>
      <c r="L17" s="32"/>
      <c r="M17" s="32"/>
      <c r="N17" s="32"/>
      <c r="O17" s="32"/>
    </row>
    <row r="18" spans="1:15">
      <c r="A18" s="2">
        <v>43008</v>
      </c>
      <c r="B18" s="12">
        <v>20.5325244540537</v>
      </c>
      <c r="C18" s="12">
        <v>18.276786817723899</v>
      </c>
      <c r="D18" s="12">
        <v>2.2557376363298003</v>
      </c>
      <c r="G18" s="14"/>
      <c r="I18" s="32"/>
      <c r="L18" s="32"/>
      <c r="M18" s="32"/>
      <c r="N18" s="32"/>
      <c r="O18" s="32"/>
    </row>
    <row r="19" spans="1:15">
      <c r="A19" s="2">
        <v>43100</v>
      </c>
      <c r="B19" s="12">
        <v>22.408259134077994</v>
      </c>
      <c r="C19" s="12">
        <v>18.960255829908196</v>
      </c>
      <c r="D19" s="12">
        <v>3.4480033041697999</v>
      </c>
      <c r="G19" s="14"/>
      <c r="I19" s="32"/>
      <c r="L19" s="32"/>
      <c r="M19" s="32"/>
      <c r="N19" s="32"/>
      <c r="O19" s="32"/>
    </row>
    <row r="20" spans="1:15">
      <c r="A20" s="2">
        <v>43190</v>
      </c>
      <c r="B20" s="12">
        <v>22.323713465039202</v>
      </c>
      <c r="C20" s="12">
        <v>20.365523738389399</v>
      </c>
      <c r="D20" s="12">
        <v>1.9581897266498001</v>
      </c>
      <c r="G20" s="14"/>
      <c r="I20" s="32"/>
      <c r="L20" s="32"/>
      <c r="M20" s="32"/>
      <c r="N20" s="32"/>
      <c r="O20" s="32"/>
    </row>
    <row r="21" spans="1:15">
      <c r="A21" s="2">
        <v>43281</v>
      </c>
      <c r="B21" s="12">
        <v>23.553787826574698</v>
      </c>
      <c r="C21" s="12">
        <v>21.3808560340958</v>
      </c>
      <c r="D21" s="12">
        <v>2.1729317924789</v>
      </c>
      <c r="G21" s="14"/>
      <c r="I21" s="32"/>
      <c r="L21" s="32"/>
      <c r="M21" s="32"/>
      <c r="N21" s="32"/>
      <c r="O21" s="32"/>
    </row>
    <row r="22" spans="1:15">
      <c r="A22" s="2">
        <v>43373</v>
      </c>
      <c r="B22" s="12">
        <v>24.139703575008703</v>
      </c>
      <c r="C22" s="12">
        <v>22.093705489419701</v>
      </c>
      <c r="D22" s="12">
        <v>2.0459980855890003</v>
      </c>
      <c r="G22" s="14"/>
      <c r="I22" s="32"/>
      <c r="L22" s="32"/>
      <c r="M22" s="32"/>
      <c r="N22" s="32"/>
      <c r="O22" s="32"/>
    </row>
    <row r="23" spans="1:15">
      <c r="A23" s="2">
        <v>43465</v>
      </c>
      <c r="B23" s="12">
        <v>23.824317810175099</v>
      </c>
      <c r="C23" s="12">
        <v>21.922581673277101</v>
      </c>
      <c r="D23" s="12">
        <v>1.9017361368979997</v>
      </c>
      <c r="G23" s="14"/>
      <c r="I23" s="32"/>
      <c r="L23" s="32"/>
      <c r="M23" s="32"/>
      <c r="N23" s="32"/>
      <c r="O23" s="32"/>
    </row>
    <row r="24" spans="1:15">
      <c r="A24" s="2">
        <v>43555</v>
      </c>
      <c r="B24" s="12">
        <v>25.210920334797901</v>
      </c>
      <c r="C24" s="12">
        <v>23.058413925123901</v>
      </c>
      <c r="D24" s="12">
        <v>2.1525064096739999</v>
      </c>
      <c r="G24" s="12"/>
      <c r="H24" s="12"/>
      <c r="I24" s="32"/>
      <c r="L24" s="32"/>
      <c r="M24" s="32"/>
      <c r="N24" s="32"/>
      <c r="O24" s="32"/>
    </row>
    <row r="25" spans="1:15">
      <c r="A25" s="2">
        <v>43646</v>
      </c>
      <c r="B25" s="12">
        <v>25.6007414651591</v>
      </c>
      <c r="C25" s="12">
        <v>23.468920716534402</v>
      </c>
      <c r="D25" s="12">
        <v>2.1318207486247003</v>
      </c>
      <c r="G25" s="12"/>
      <c r="H25" s="12"/>
      <c r="I25" s="32"/>
      <c r="L25" s="32"/>
      <c r="M25" s="32"/>
      <c r="N25" s="32"/>
      <c r="O25" s="32"/>
    </row>
    <row r="26" spans="1:15">
      <c r="A26" s="2">
        <v>43738</v>
      </c>
      <c r="B26" s="12">
        <v>27.170952497063496</v>
      </c>
      <c r="C26" s="9">
        <v>24.722542717377696</v>
      </c>
      <c r="D26" s="9">
        <v>2.4484097796857998</v>
      </c>
      <c r="G26" s="12"/>
      <c r="H26" s="12"/>
      <c r="I26" s="32"/>
      <c r="L26" s="32"/>
      <c r="M26" s="32"/>
      <c r="N26" s="32"/>
      <c r="O26" s="32"/>
    </row>
    <row r="27" spans="1:15">
      <c r="A27" s="2">
        <v>43830</v>
      </c>
      <c r="B27" s="12">
        <v>28.186372687296302</v>
      </c>
      <c r="C27" s="9">
        <v>25.486604945661504</v>
      </c>
      <c r="D27" s="9">
        <v>2.6997677416347998</v>
      </c>
      <c r="G27" s="12"/>
      <c r="H27" s="12"/>
      <c r="I27" s="32"/>
      <c r="L27" s="32"/>
      <c r="M27" s="32"/>
      <c r="N27" s="32"/>
      <c r="O27" s="32"/>
    </row>
    <row r="28" spans="1:15">
      <c r="A28" s="2">
        <v>43921</v>
      </c>
      <c r="B28" s="12">
        <v>29.354960866029796</v>
      </c>
      <c r="C28" s="9">
        <v>26.779949534411795</v>
      </c>
      <c r="D28" s="9">
        <v>2.5750113316180001</v>
      </c>
      <c r="I28" s="32"/>
      <c r="L28" s="32"/>
      <c r="M28" s="32"/>
      <c r="N28" s="32"/>
      <c r="O28" s="32"/>
    </row>
    <row r="29" spans="1:15">
      <c r="A29" s="2">
        <v>44012</v>
      </c>
      <c r="B29" s="12">
        <v>31.927156714083601</v>
      </c>
      <c r="C29" s="9">
        <v>29.134474451978704</v>
      </c>
      <c r="D29" s="9">
        <v>2.7926822621049006</v>
      </c>
      <c r="G29" s="12"/>
      <c r="H29" s="12"/>
      <c r="I29" s="32"/>
      <c r="L29" s="32"/>
      <c r="M29" s="32"/>
      <c r="N29" s="32"/>
      <c r="O29" s="32"/>
    </row>
    <row r="30" spans="1:15">
      <c r="A30" s="2">
        <v>44104</v>
      </c>
      <c r="B30" s="12">
        <v>38.5147324191717</v>
      </c>
      <c r="C30" s="33">
        <v>34.299174007124904</v>
      </c>
      <c r="D30" s="33">
        <v>4.2155584120467999</v>
      </c>
      <c r="G30" s="32"/>
      <c r="H30" s="32"/>
      <c r="I30" s="32"/>
      <c r="L30" s="32"/>
      <c r="M30" s="32"/>
      <c r="N30" s="32"/>
      <c r="O30" s="32"/>
    </row>
    <row r="31" spans="1:15">
      <c r="A31" s="2">
        <v>44196</v>
      </c>
      <c r="B31" s="12">
        <v>34.943540270094694</v>
      </c>
      <c r="C31" s="33">
        <v>31.862370038104999</v>
      </c>
      <c r="D31" s="33">
        <v>3.0811702319897005</v>
      </c>
      <c r="F31" s="32"/>
      <c r="G31" s="32"/>
      <c r="H31" s="32"/>
      <c r="I31" s="32"/>
      <c r="L31" s="32"/>
      <c r="M31" s="32"/>
      <c r="N31" s="32"/>
      <c r="O31" s="32"/>
    </row>
    <row r="32" spans="1:15">
      <c r="A32" s="2">
        <v>44286</v>
      </c>
      <c r="B32" s="12">
        <v>38.252221932657797</v>
      </c>
      <c r="C32" s="35">
        <v>34.672735541195898</v>
      </c>
      <c r="D32" s="35">
        <v>3.5794863914619004</v>
      </c>
      <c r="I32" s="32"/>
      <c r="L32" s="32"/>
      <c r="M32" s="32"/>
      <c r="N32" s="32"/>
      <c r="O32" s="32"/>
    </row>
    <row r="33" spans="1:15">
      <c r="A33" s="2">
        <v>44377</v>
      </c>
      <c r="B33" s="12">
        <v>47.52113064226959</v>
      </c>
      <c r="C33" s="35">
        <v>41.669469895159899</v>
      </c>
      <c r="D33" s="35">
        <v>5.8516607471096993</v>
      </c>
      <c r="I33" s="32"/>
      <c r="L33" s="32"/>
      <c r="M33" s="32"/>
      <c r="N33" s="32"/>
      <c r="O33" s="32"/>
    </row>
    <row r="34" spans="1:15">
      <c r="A34" s="2">
        <v>44469</v>
      </c>
      <c r="B34" s="35">
        <v>49.385463488149398</v>
      </c>
      <c r="C34" s="35">
        <v>43.694402933829792</v>
      </c>
      <c r="D34" s="35">
        <v>5.6910605543196002</v>
      </c>
    </row>
    <row r="35" spans="1:15">
      <c r="A35" s="2">
        <v>44561</v>
      </c>
      <c r="B35" s="35">
        <v>49.660038110279004</v>
      </c>
      <c r="C35" s="35">
        <v>44.302944493450511</v>
      </c>
      <c r="D35" s="35">
        <v>5.3570936168284993</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workbookViewId="0">
      <selection activeCell="B2" sqref="B2"/>
    </sheetView>
  </sheetViews>
  <sheetFormatPr defaultRowHeight="15"/>
  <cols>
    <col min="1" max="1" width="10" customWidth="1"/>
    <col min="2" max="2" width="20.5703125" customWidth="1"/>
    <col min="3" max="3" width="10.5703125" bestFit="1" customWidth="1"/>
  </cols>
  <sheetData>
    <row r="1" spans="1:29">
      <c r="A1" s="1" t="s">
        <v>0</v>
      </c>
      <c r="B1" t="s">
        <v>117</v>
      </c>
    </row>
    <row r="2" spans="1:29">
      <c r="A2" s="1" t="s">
        <v>1</v>
      </c>
      <c r="B2" t="s">
        <v>4</v>
      </c>
    </row>
    <row r="3" spans="1:29">
      <c r="A3" s="1" t="s">
        <v>2</v>
      </c>
      <c r="B3" t="s">
        <v>9</v>
      </c>
    </row>
    <row r="4" spans="1:29">
      <c r="A4" s="1" t="s">
        <v>3</v>
      </c>
      <c r="B4" t="s">
        <v>48</v>
      </c>
    </row>
    <row r="7" spans="1:29">
      <c r="A7" s="3"/>
      <c r="B7" s="5" t="s">
        <v>28</v>
      </c>
      <c r="C7" s="5" t="s">
        <v>30</v>
      </c>
    </row>
    <row r="8" spans="1:29">
      <c r="A8" s="2">
        <v>42094</v>
      </c>
      <c r="B8" s="9">
        <v>28.4100846608282</v>
      </c>
      <c r="C8" s="9">
        <v>22.126086040062226</v>
      </c>
      <c r="E8" s="33"/>
    </row>
    <row r="9" spans="1:29">
      <c r="A9" s="2">
        <v>42185</v>
      </c>
      <c r="B9" s="33">
        <v>22.086226505319058</v>
      </c>
      <c r="C9" s="33">
        <v>21.931132239275144</v>
      </c>
      <c r="E9" s="33"/>
    </row>
    <row r="10" spans="1:29">
      <c r="A10" s="2">
        <v>42277</v>
      </c>
      <c r="B10" s="33">
        <v>19.713169780818966</v>
      </c>
      <c r="C10" s="33">
        <v>22.623046756935207</v>
      </c>
      <c r="E10" s="33"/>
      <c r="G10" s="32"/>
      <c r="H10" s="32"/>
      <c r="I10" s="32"/>
      <c r="J10" s="32"/>
      <c r="K10" s="32"/>
      <c r="L10" s="32"/>
      <c r="M10" s="32"/>
      <c r="N10" s="32"/>
      <c r="O10" s="32"/>
      <c r="P10" s="32"/>
      <c r="Q10" s="32"/>
      <c r="R10" s="32"/>
      <c r="S10" s="32"/>
      <c r="T10" s="32"/>
      <c r="U10" s="32"/>
      <c r="V10" s="32"/>
      <c r="W10" s="32"/>
      <c r="X10" s="32"/>
      <c r="Y10" s="32"/>
      <c r="Z10" s="32"/>
      <c r="AA10" s="32"/>
    </row>
    <row r="11" spans="1:29">
      <c r="A11" s="2">
        <v>42369</v>
      </c>
      <c r="B11" s="33">
        <v>6.6889777218406845</v>
      </c>
      <c r="C11" s="33">
        <v>18.398645020669409</v>
      </c>
      <c r="E11" s="33"/>
    </row>
    <row r="12" spans="1:29">
      <c r="A12" s="2">
        <v>42460</v>
      </c>
      <c r="B12" s="33">
        <v>31.563747958026578</v>
      </c>
      <c r="C12" s="33">
        <v>20.013030491501322</v>
      </c>
      <c r="E12" s="33"/>
      <c r="G12" s="32"/>
      <c r="H12" s="32"/>
      <c r="I12" s="32"/>
      <c r="J12" s="32"/>
      <c r="K12" s="32"/>
      <c r="L12" s="32"/>
      <c r="M12" s="32"/>
      <c r="N12" s="32"/>
      <c r="O12" s="32"/>
      <c r="P12" s="32"/>
      <c r="Q12" s="32"/>
      <c r="R12" s="32"/>
      <c r="S12" s="32"/>
      <c r="T12" s="32"/>
      <c r="U12" s="32"/>
      <c r="V12" s="32"/>
      <c r="W12" s="32"/>
      <c r="X12" s="32"/>
      <c r="Y12" s="32"/>
      <c r="Z12" s="32"/>
      <c r="AA12" s="32"/>
      <c r="AB12" s="32"/>
      <c r="AC12" s="32"/>
    </row>
    <row r="13" spans="1:29">
      <c r="A13" s="2">
        <v>42551</v>
      </c>
      <c r="B13" s="33">
        <v>15.927277216124173</v>
      </c>
      <c r="C13" s="33">
        <v>18.473293169202599</v>
      </c>
      <c r="E13" s="33"/>
    </row>
    <row r="14" spans="1:29">
      <c r="A14" s="2">
        <v>42643</v>
      </c>
      <c r="B14" s="33">
        <v>15.727859125795462</v>
      </c>
      <c r="C14" s="33">
        <v>17.476965505446724</v>
      </c>
      <c r="E14" s="33"/>
    </row>
    <row r="15" spans="1:29">
      <c r="A15" s="2">
        <v>42735</v>
      </c>
      <c r="B15" s="33">
        <v>2.6035984267735057</v>
      </c>
      <c r="C15" s="33">
        <v>16.455620681679928</v>
      </c>
      <c r="E15" s="33"/>
    </row>
    <row r="16" spans="1:29">
      <c r="A16" s="2">
        <v>42825</v>
      </c>
      <c r="B16" s="33">
        <v>35.330503664434602</v>
      </c>
      <c r="C16" s="33">
        <v>17.397309608281937</v>
      </c>
      <c r="E16" s="33"/>
    </row>
    <row r="17" spans="1:8">
      <c r="A17" s="2">
        <v>42916</v>
      </c>
      <c r="B17" s="33">
        <v>17.889572357111145</v>
      </c>
      <c r="C17" s="33">
        <v>17.887883393528682</v>
      </c>
      <c r="E17" s="33"/>
    </row>
    <row r="18" spans="1:8">
      <c r="A18" s="2">
        <v>43008</v>
      </c>
      <c r="B18" s="33">
        <v>17.23610424514823</v>
      </c>
      <c r="C18" s="33">
        <v>18.26494467336687</v>
      </c>
      <c r="E18" s="33"/>
    </row>
    <row r="19" spans="1:8">
      <c r="A19" s="2">
        <v>43100</v>
      </c>
      <c r="B19" s="33">
        <v>10.634433479148818</v>
      </c>
      <c r="C19" s="33">
        <v>20.272653436460701</v>
      </c>
      <c r="E19" s="33"/>
    </row>
    <row r="20" spans="1:8">
      <c r="A20" s="2">
        <v>43190</v>
      </c>
      <c r="B20" s="33">
        <v>31.546566672965387</v>
      </c>
      <c r="C20" s="33">
        <v>19.326669188593396</v>
      </c>
      <c r="E20" s="33"/>
    </row>
    <row r="21" spans="1:8">
      <c r="A21" s="2">
        <v>43281</v>
      </c>
      <c r="B21" s="33">
        <v>16.162592346129269</v>
      </c>
      <c r="C21" s="33">
        <v>18.894924185847923</v>
      </c>
      <c r="E21" s="33"/>
    </row>
    <row r="22" spans="1:8">
      <c r="A22" s="2">
        <v>43373</v>
      </c>
      <c r="B22" s="33">
        <v>15.292662836915202</v>
      </c>
      <c r="C22" s="33">
        <v>18.40906383378967</v>
      </c>
      <c r="E22" s="33"/>
    </row>
    <row r="23" spans="1:8">
      <c r="A23" s="2">
        <v>43465</v>
      </c>
      <c r="B23" s="33">
        <v>4.8139137734055257</v>
      </c>
      <c r="C23" s="33">
        <v>16.953933907353846</v>
      </c>
      <c r="E23" s="33"/>
    </row>
    <row r="24" spans="1:8">
      <c r="A24" s="2">
        <v>43555</v>
      </c>
      <c r="B24" s="33">
        <v>24.387848478227841</v>
      </c>
      <c r="C24" s="33">
        <v>15.16425435866946</v>
      </c>
      <c r="E24" s="33"/>
    </row>
    <row r="25" spans="1:8">
      <c r="A25" s="2">
        <v>43646</v>
      </c>
      <c r="B25" s="35">
        <v>9.8763202864184212</v>
      </c>
      <c r="C25" s="35">
        <v>13.592686343741747</v>
      </c>
      <c r="E25" s="33"/>
    </row>
    <row r="26" spans="1:8">
      <c r="A26" s="2">
        <v>43738</v>
      </c>
      <c r="B26" s="35">
        <v>12.722056218710708</v>
      </c>
      <c r="C26" s="35">
        <v>12.950034689190627</v>
      </c>
      <c r="E26" s="33"/>
    </row>
    <row r="27" spans="1:8">
      <c r="A27" s="2">
        <v>43830</v>
      </c>
      <c r="B27" s="35">
        <v>3.4381924280390059</v>
      </c>
      <c r="C27" s="35">
        <v>12.606104352848996</v>
      </c>
      <c r="E27" s="33"/>
    </row>
    <row r="28" spans="1:8">
      <c r="A28" s="2">
        <v>43921</v>
      </c>
      <c r="B28" s="35">
        <v>22.913583299950378</v>
      </c>
      <c r="C28" s="33">
        <v>12.237538058279629</v>
      </c>
      <c r="E28" s="33"/>
    </row>
    <row r="29" spans="1:8">
      <c r="A29" s="2">
        <v>44012</v>
      </c>
      <c r="B29" s="35">
        <v>15.817080158080687</v>
      </c>
      <c r="C29" s="35">
        <v>13.722728026195197</v>
      </c>
      <c r="E29" s="33"/>
    </row>
    <row r="30" spans="1:8">
      <c r="A30" s="2">
        <v>44104</v>
      </c>
      <c r="B30" s="35">
        <v>14.644713109618609</v>
      </c>
      <c r="C30" s="35">
        <v>14.203392248922169</v>
      </c>
      <c r="D30" s="31"/>
    </row>
    <row r="31" spans="1:8">
      <c r="A31" s="2">
        <v>44196</v>
      </c>
      <c r="B31" s="35">
        <v>2.7739418214297467</v>
      </c>
      <c r="C31" s="35">
        <v>14.037329597269856</v>
      </c>
      <c r="D31" s="31"/>
    </row>
    <row r="32" spans="1:8">
      <c r="A32" s="2">
        <v>44286</v>
      </c>
      <c r="B32" s="35">
        <v>21.837650980390599</v>
      </c>
      <c r="C32" s="35">
        <v>13.764235773099401</v>
      </c>
      <c r="D32" s="31"/>
      <c r="F32" s="38"/>
      <c r="G32" s="38"/>
      <c r="H32" s="38"/>
    </row>
    <row r="33" spans="1:6">
      <c r="A33" s="2">
        <v>44377</v>
      </c>
      <c r="B33" s="35">
        <v>17.100123105790932</v>
      </c>
      <c r="C33" s="35">
        <v>14.084996510027</v>
      </c>
      <c r="D33" s="31"/>
      <c r="F33" s="38"/>
    </row>
    <row r="34" spans="1:6">
      <c r="A34" s="2">
        <v>44469</v>
      </c>
      <c r="B34" s="35">
        <v>17.556985560512178</v>
      </c>
      <c r="C34" s="35">
        <v>14.816108879196827</v>
      </c>
      <c r="D34" s="31"/>
      <c r="F34" s="38"/>
    </row>
    <row r="35" spans="1:6">
      <c r="A35" s="2">
        <v>44561</v>
      </c>
      <c r="B35" s="35">
        <v>10.038844037420144</v>
      </c>
      <c r="C35" s="35">
        <v>16.633400921028478</v>
      </c>
      <c r="D35" s="31"/>
      <c r="F35" s="38"/>
    </row>
    <row r="36" spans="1:6">
      <c r="B36" s="35"/>
      <c r="C36" s="35"/>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B2" sqref="B2"/>
    </sheetView>
  </sheetViews>
  <sheetFormatPr defaultRowHeight="15"/>
  <cols>
    <col min="1" max="1" width="10" customWidth="1"/>
    <col min="2" max="2" width="20.5703125" customWidth="1"/>
    <col min="3" max="3" width="20.28515625" customWidth="1"/>
    <col min="4" max="4" width="10.5703125" bestFit="1" customWidth="1"/>
    <col min="8" max="8" width="10.85546875" bestFit="1" customWidth="1"/>
  </cols>
  <sheetData>
    <row r="1" spans="1:13">
      <c r="A1" s="1" t="s">
        <v>0</v>
      </c>
      <c r="B1" t="s">
        <v>118</v>
      </c>
    </row>
    <row r="2" spans="1:13">
      <c r="A2" s="1" t="s">
        <v>1</v>
      </c>
      <c r="B2" t="s">
        <v>14</v>
      </c>
    </row>
    <row r="3" spans="1:13">
      <c r="A3" s="1" t="s">
        <v>2</v>
      </c>
      <c r="B3" t="s">
        <v>9</v>
      </c>
    </row>
    <row r="4" spans="1:13">
      <c r="A4" s="1" t="s">
        <v>3</v>
      </c>
    </row>
    <row r="7" spans="1:13">
      <c r="A7" s="3"/>
      <c r="B7" s="5" t="s">
        <v>25</v>
      </c>
      <c r="C7" s="5" t="s">
        <v>16</v>
      </c>
      <c r="D7" s="5" t="s">
        <v>67</v>
      </c>
    </row>
    <row r="8" spans="1:13">
      <c r="A8" s="2">
        <v>42094</v>
      </c>
      <c r="B8" s="9">
        <v>23.160014695091597</v>
      </c>
      <c r="C8" s="9">
        <v>9.6205383021771009</v>
      </c>
      <c r="D8" s="9">
        <v>2.4505616317339998</v>
      </c>
      <c r="L8" s="32"/>
      <c r="M8" s="32"/>
    </row>
    <row r="9" spans="1:13">
      <c r="A9" s="2">
        <v>42185</v>
      </c>
      <c r="B9" s="9">
        <v>23.544834742993402</v>
      </c>
      <c r="C9" s="9">
        <v>9.6360108147401995</v>
      </c>
      <c r="D9" s="9">
        <v>2.5669235166647004</v>
      </c>
      <c r="K9" s="32"/>
      <c r="L9" s="32"/>
      <c r="M9" s="32"/>
    </row>
    <row r="10" spans="1:13">
      <c r="A10" s="2">
        <v>42277</v>
      </c>
      <c r="B10" s="9">
        <v>23.180971676965697</v>
      </c>
      <c r="C10" s="9">
        <v>9.2645479670996007</v>
      </c>
      <c r="D10" s="9">
        <v>2.3695448190345996</v>
      </c>
      <c r="K10" s="32"/>
      <c r="L10" s="32"/>
      <c r="M10" s="32"/>
    </row>
    <row r="11" spans="1:13">
      <c r="A11" s="2">
        <v>42369</v>
      </c>
      <c r="B11" s="9">
        <v>24.7450879090906</v>
      </c>
      <c r="C11" s="9">
        <v>9.7900354110885015</v>
      </c>
      <c r="D11" s="9">
        <v>2.4294491070019997</v>
      </c>
      <c r="K11" s="32"/>
      <c r="L11" s="32"/>
      <c r="M11" s="32"/>
    </row>
    <row r="12" spans="1:13">
      <c r="A12" s="2">
        <v>42460</v>
      </c>
      <c r="B12" s="9">
        <v>24.828425851165701</v>
      </c>
      <c r="C12" s="9">
        <v>9.7293777813570994</v>
      </c>
      <c r="D12" s="9">
        <v>2.2329189498086</v>
      </c>
      <c r="K12" s="32"/>
      <c r="L12" s="32"/>
      <c r="M12" s="32"/>
    </row>
    <row r="13" spans="1:13">
      <c r="A13" s="2">
        <v>42551</v>
      </c>
      <c r="B13" s="9">
        <v>26.109814071442496</v>
      </c>
      <c r="C13" s="9">
        <v>10.267621862824699</v>
      </c>
      <c r="D13" s="9">
        <v>2.4209976286177</v>
      </c>
      <c r="K13" s="32"/>
      <c r="L13" s="32"/>
      <c r="M13" s="32"/>
    </row>
    <row r="14" spans="1:13">
      <c r="A14" s="2">
        <v>42643</v>
      </c>
      <c r="B14" s="9">
        <v>26.245115965650601</v>
      </c>
      <c r="C14" s="9">
        <v>10.1453489806607</v>
      </c>
      <c r="D14" s="9">
        <v>2.3595879789060001</v>
      </c>
      <c r="K14" s="32"/>
      <c r="L14" s="32"/>
      <c r="M14" s="32"/>
    </row>
    <row r="15" spans="1:13">
      <c r="A15" s="2">
        <v>42735</v>
      </c>
      <c r="B15" s="9">
        <v>27.260006504505402</v>
      </c>
      <c r="C15" s="9">
        <v>10.463233473282699</v>
      </c>
      <c r="D15" s="9">
        <v>2.4302116255027002</v>
      </c>
      <c r="K15" s="32"/>
      <c r="L15" s="32"/>
      <c r="M15" s="32"/>
    </row>
    <row r="16" spans="1:13">
      <c r="A16" s="2">
        <v>42825</v>
      </c>
      <c r="B16" s="9">
        <v>27.712792703548402</v>
      </c>
      <c r="C16" s="9">
        <v>10.5732854710065</v>
      </c>
      <c r="D16" s="9">
        <v>2.3992453485723</v>
      </c>
      <c r="K16" s="32"/>
      <c r="L16" s="32"/>
      <c r="M16" s="32"/>
    </row>
    <row r="17" spans="1:13">
      <c r="A17" s="2">
        <v>42916</v>
      </c>
      <c r="B17" s="9">
        <v>28.103386094733999</v>
      </c>
      <c r="C17" s="9">
        <v>10.500265451420399</v>
      </c>
      <c r="D17" s="9">
        <v>2.4846063039235</v>
      </c>
      <c r="K17" s="32"/>
      <c r="L17" s="32"/>
      <c r="M17" s="32"/>
    </row>
    <row r="18" spans="1:13">
      <c r="A18" s="2">
        <v>43008</v>
      </c>
      <c r="B18" s="9">
        <v>28.083533531015998</v>
      </c>
      <c r="C18" s="9">
        <v>10.333446736662102</v>
      </c>
      <c r="D18" s="9">
        <v>2.4723651879478998</v>
      </c>
      <c r="K18" s="32"/>
      <c r="L18" s="32"/>
      <c r="M18" s="32"/>
    </row>
    <row r="19" spans="1:13">
      <c r="A19" s="2">
        <v>43100</v>
      </c>
      <c r="B19" s="9">
        <v>29.744675715888</v>
      </c>
      <c r="C19" s="9">
        <v>11.817104182683201</v>
      </c>
      <c r="D19" s="9">
        <v>2.4942052203923</v>
      </c>
      <c r="K19" s="32"/>
      <c r="L19" s="32"/>
      <c r="M19" s="32"/>
    </row>
    <row r="20" spans="1:13">
      <c r="A20" s="2">
        <v>43190</v>
      </c>
      <c r="B20" s="9">
        <v>30.157410705173401</v>
      </c>
      <c r="C20" s="9">
        <v>12.845628774371301</v>
      </c>
      <c r="D20" s="9">
        <v>2.5013458103719</v>
      </c>
      <c r="K20" s="32"/>
      <c r="L20" s="32"/>
      <c r="M20" s="32"/>
    </row>
    <row r="21" spans="1:13">
      <c r="A21" s="2">
        <v>43281</v>
      </c>
      <c r="B21" s="9">
        <v>30.627826576998199</v>
      </c>
      <c r="C21" s="9">
        <v>12.928792847464297</v>
      </c>
      <c r="D21" s="9">
        <v>2.5779985716039002</v>
      </c>
      <c r="K21" s="32"/>
      <c r="L21" s="32"/>
      <c r="M21" s="32"/>
    </row>
    <row r="22" spans="1:13">
      <c r="A22" s="2">
        <v>43373</v>
      </c>
      <c r="B22" s="9">
        <v>30.929525746338804</v>
      </c>
      <c r="C22" s="9">
        <v>12.931010972129002</v>
      </c>
      <c r="D22" s="9">
        <v>2.5916141553298</v>
      </c>
      <c r="K22" s="32"/>
      <c r="L22" s="32"/>
      <c r="M22" s="32"/>
    </row>
    <row r="23" spans="1:13">
      <c r="A23" s="2">
        <v>43465</v>
      </c>
      <c r="B23" s="9">
        <v>31.502980610909201</v>
      </c>
      <c r="C23" s="9">
        <v>13.150282793310399</v>
      </c>
      <c r="D23" s="9">
        <v>2.5909579576490001</v>
      </c>
      <c r="K23" s="32"/>
      <c r="L23" s="32"/>
      <c r="M23" s="32"/>
    </row>
    <row r="24" spans="1:13">
      <c r="A24" s="2">
        <v>43555</v>
      </c>
      <c r="B24" s="9">
        <v>31.482340284914599</v>
      </c>
      <c r="C24" s="9">
        <v>13.2956057325882</v>
      </c>
      <c r="D24" s="9">
        <v>2.4603778965563001</v>
      </c>
      <c r="K24" s="32"/>
      <c r="L24" s="32"/>
      <c r="M24" s="32"/>
    </row>
    <row r="25" spans="1:13">
      <c r="A25" s="2">
        <v>43646</v>
      </c>
      <c r="B25" s="9">
        <v>31.738408881046997</v>
      </c>
      <c r="C25" s="9">
        <v>13.725275006129301</v>
      </c>
      <c r="D25" s="9">
        <v>2.5963158696074999</v>
      </c>
      <c r="K25" s="32"/>
      <c r="L25" s="32"/>
      <c r="M25" s="32"/>
    </row>
    <row r="26" spans="1:13">
      <c r="A26" s="2">
        <v>43738</v>
      </c>
      <c r="B26" s="9">
        <v>31.670096824943602</v>
      </c>
      <c r="C26" s="9">
        <v>13.823072063480298</v>
      </c>
      <c r="D26" s="9">
        <v>2.5368020635331998</v>
      </c>
      <c r="K26" s="32"/>
      <c r="L26" s="32"/>
      <c r="M26" s="32"/>
    </row>
    <row r="27" spans="1:13">
      <c r="A27" s="2">
        <v>43830</v>
      </c>
      <c r="B27" s="35">
        <v>31.948480960178902</v>
      </c>
      <c r="C27" s="35">
        <v>14.234829028779801</v>
      </c>
      <c r="D27" s="35">
        <v>2.6114231997593</v>
      </c>
      <c r="K27" s="32"/>
      <c r="L27" s="32"/>
      <c r="M27" s="32"/>
    </row>
    <row r="28" spans="1:13">
      <c r="A28" s="2">
        <v>43921</v>
      </c>
      <c r="B28" s="35">
        <v>31.263921530983602</v>
      </c>
      <c r="C28" s="35">
        <v>13.714648604795601</v>
      </c>
      <c r="D28" s="35">
        <v>2.515155787821</v>
      </c>
      <c r="K28" s="32"/>
      <c r="L28" s="32"/>
      <c r="M28" s="32"/>
    </row>
    <row r="29" spans="1:13">
      <c r="A29" s="2">
        <v>44012</v>
      </c>
      <c r="B29" s="35">
        <v>31.149526997597398</v>
      </c>
      <c r="C29" s="35">
        <v>13.6102811156108</v>
      </c>
      <c r="D29" s="35">
        <v>2.5017732985042005</v>
      </c>
      <c r="K29" s="32"/>
      <c r="L29" s="32"/>
      <c r="M29" s="32"/>
    </row>
    <row r="30" spans="1:13">
      <c r="A30" s="2">
        <v>44104</v>
      </c>
      <c r="B30" s="35">
        <v>31.1092807511986</v>
      </c>
      <c r="C30" s="35">
        <v>13.505214434909101</v>
      </c>
      <c r="D30" s="35">
        <v>2.5019239329393002</v>
      </c>
      <c r="G30" s="32"/>
      <c r="H30" s="32"/>
      <c r="K30" s="32"/>
      <c r="L30" s="32"/>
      <c r="M30" s="32"/>
    </row>
    <row r="31" spans="1:13">
      <c r="A31" s="2">
        <v>44196</v>
      </c>
      <c r="B31" s="35">
        <v>30.748802325239801</v>
      </c>
      <c r="C31" s="35">
        <v>13.469203684299599</v>
      </c>
      <c r="D31" s="35">
        <v>2.2593213051098999</v>
      </c>
      <c r="F31" s="32"/>
      <c r="G31" s="32"/>
      <c r="H31" s="32"/>
      <c r="K31" s="32"/>
      <c r="L31" s="32"/>
      <c r="M31" s="32"/>
    </row>
    <row r="32" spans="1:13">
      <c r="A32" s="2">
        <v>44286</v>
      </c>
      <c r="B32" s="35">
        <v>30.598751002529202</v>
      </c>
      <c r="C32" s="35">
        <v>13.542246506081002</v>
      </c>
      <c r="D32" s="35">
        <v>2.3183013431679003</v>
      </c>
      <c r="K32" s="32"/>
      <c r="L32" s="32"/>
      <c r="M32" s="32"/>
    </row>
    <row r="33" spans="1:13">
      <c r="A33" s="2">
        <v>44377</v>
      </c>
      <c r="B33" s="35">
        <v>31.805559698425405</v>
      </c>
      <c r="C33" s="35">
        <v>14.442841237307201</v>
      </c>
      <c r="D33" s="35">
        <v>2.4390957223383998</v>
      </c>
      <c r="K33" s="32"/>
      <c r="L33" s="32"/>
      <c r="M33" s="32"/>
    </row>
    <row r="34" spans="1:13">
      <c r="A34" s="2">
        <v>44469</v>
      </c>
      <c r="B34" s="35">
        <v>31.828260615581002</v>
      </c>
      <c r="C34" s="35">
        <v>14.5721298906182</v>
      </c>
      <c r="D34" s="35">
        <v>2.4356260201925002</v>
      </c>
    </row>
    <row r="35" spans="1:13">
      <c r="A35" s="2">
        <v>44561</v>
      </c>
      <c r="B35" s="35">
        <v>33.472605023123904</v>
      </c>
      <c r="C35" s="35">
        <v>16.153874239254399</v>
      </c>
      <c r="D35" s="35">
        <v>2.4622633967796999</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B2" sqref="B2"/>
    </sheetView>
  </sheetViews>
  <sheetFormatPr defaultRowHeight="15"/>
  <cols>
    <col min="1" max="1" width="10" customWidth="1"/>
    <col min="2" max="2" width="20.5703125" customWidth="1"/>
    <col min="3" max="4" width="20.28515625" customWidth="1"/>
  </cols>
  <sheetData>
    <row r="1" spans="1:5">
      <c r="A1" s="1" t="s">
        <v>0</v>
      </c>
      <c r="B1" t="s">
        <v>119</v>
      </c>
    </row>
    <row r="2" spans="1:5">
      <c r="A2" s="1" t="s">
        <v>1</v>
      </c>
      <c r="B2" t="s">
        <v>4</v>
      </c>
    </row>
    <row r="3" spans="1:5">
      <c r="A3" s="1" t="s">
        <v>2</v>
      </c>
      <c r="B3" t="s">
        <v>9</v>
      </c>
    </row>
    <row r="4" spans="1:5">
      <c r="A4" s="1" t="s">
        <v>3</v>
      </c>
      <c r="B4" t="s">
        <v>44</v>
      </c>
    </row>
    <row r="6" spans="1:5">
      <c r="D6" s="10"/>
      <c r="E6" s="10"/>
    </row>
    <row r="7" spans="1:5">
      <c r="A7" s="3"/>
      <c r="B7" s="5" t="s">
        <v>21</v>
      </c>
      <c r="C7" s="5" t="s">
        <v>22</v>
      </c>
      <c r="D7" s="11"/>
      <c r="E7" s="11"/>
    </row>
    <row r="8" spans="1:5">
      <c r="A8" s="2">
        <v>42094</v>
      </c>
      <c r="B8" s="26">
        <v>2.8391318737859552</v>
      </c>
      <c r="C8" s="26">
        <v>0.41457258874273534</v>
      </c>
    </row>
    <row r="9" spans="1:5">
      <c r="A9" s="2">
        <v>42185</v>
      </c>
      <c r="B9" s="26">
        <v>2.195259499045215</v>
      </c>
      <c r="C9" s="26">
        <v>0.37652396470537464</v>
      </c>
    </row>
    <row r="10" spans="1:5">
      <c r="A10" s="2">
        <v>42277</v>
      </c>
      <c r="B10" s="26">
        <v>1.9578284991319825</v>
      </c>
      <c r="C10" s="26">
        <v>0.36553071716270324</v>
      </c>
    </row>
    <row r="11" spans="1:5">
      <c r="A11" s="2">
        <v>42369</v>
      </c>
      <c r="B11" s="26">
        <v>1.145337934684475</v>
      </c>
      <c r="C11" s="26">
        <v>0.29287331143851686</v>
      </c>
    </row>
    <row r="12" spans="1:5">
      <c r="A12" s="2">
        <v>42460</v>
      </c>
      <c r="B12" s="26">
        <v>2.8970170437851919</v>
      </c>
      <c r="C12" s="26">
        <v>0.22509507274649448</v>
      </c>
    </row>
    <row r="13" spans="1:5">
      <c r="A13" s="2">
        <v>42551</v>
      </c>
      <c r="B13" s="26">
        <v>1.7683316164205289</v>
      </c>
      <c r="C13" s="26">
        <v>0.26450098921671156</v>
      </c>
    </row>
    <row r="14" spans="1:5">
      <c r="A14" s="2">
        <v>42643</v>
      </c>
      <c r="B14" s="26">
        <v>1.7018857303812407</v>
      </c>
      <c r="C14" s="26">
        <v>0.25039653567679371</v>
      </c>
    </row>
    <row r="15" spans="1:5">
      <c r="A15" s="2">
        <v>42735</v>
      </c>
      <c r="B15" s="26">
        <v>1.0118859811377299</v>
      </c>
      <c r="C15" s="26">
        <v>0.19846961233888216</v>
      </c>
    </row>
    <row r="16" spans="1:5">
      <c r="A16" s="2">
        <v>42825</v>
      </c>
      <c r="B16" s="26">
        <v>2.7310044676111489</v>
      </c>
      <c r="C16" s="26">
        <v>0.28107366666579858</v>
      </c>
    </row>
    <row r="17" spans="1:7">
      <c r="A17" s="2">
        <v>42916</v>
      </c>
      <c r="B17" s="26">
        <v>1.8501123089531371</v>
      </c>
      <c r="C17" s="26">
        <v>0.31608300212764412</v>
      </c>
    </row>
    <row r="18" spans="1:7">
      <c r="A18" s="2">
        <v>43008</v>
      </c>
      <c r="B18" s="26">
        <v>1.7625345544334217</v>
      </c>
      <c r="C18" s="26">
        <v>0.31326533463378625</v>
      </c>
    </row>
    <row r="19" spans="1:7">
      <c r="A19" s="2">
        <v>43100</v>
      </c>
      <c r="B19" s="26">
        <v>0.90696857402663389</v>
      </c>
      <c r="C19" s="26">
        <v>0.23470167590804261</v>
      </c>
    </row>
    <row r="20" spans="1:7">
      <c r="A20" s="2">
        <v>43190</v>
      </c>
      <c r="B20" s="26">
        <v>2.2576551894097179</v>
      </c>
      <c r="C20" s="26">
        <v>0.20762940220394138</v>
      </c>
    </row>
    <row r="21" spans="1:7">
      <c r="A21" s="2">
        <v>43281</v>
      </c>
      <c r="B21" s="26">
        <v>1.5628627421904413</v>
      </c>
      <c r="C21" s="26">
        <v>0.37891739568229699</v>
      </c>
    </row>
    <row r="22" spans="1:7">
      <c r="A22" s="2">
        <v>43373</v>
      </c>
      <c r="B22" s="26">
        <v>1.4737254498153969</v>
      </c>
      <c r="C22" s="26">
        <v>0.32097595723582728</v>
      </c>
    </row>
    <row r="23" spans="1:7">
      <c r="A23" s="2">
        <v>43465</v>
      </c>
      <c r="B23" s="26">
        <v>0.82214246498091592</v>
      </c>
      <c r="C23" s="26">
        <v>0.33966977714164975</v>
      </c>
    </row>
    <row r="24" spans="1:7">
      <c r="A24" s="2">
        <v>43555</v>
      </c>
      <c r="B24" s="26">
        <v>1.8921554580023519</v>
      </c>
      <c r="C24" s="26">
        <v>0.76827195978720431</v>
      </c>
    </row>
    <row r="25" spans="1:7">
      <c r="A25" s="2">
        <v>43646</v>
      </c>
      <c r="B25" s="26">
        <v>1.4557283404019881</v>
      </c>
      <c r="C25" s="26">
        <v>0.74204045621695935</v>
      </c>
    </row>
    <row r="26" spans="1:7">
      <c r="A26" s="2">
        <v>43738</v>
      </c>
      <c r="B26" s="26">
        <v>1.2695095618635688</v>
      </c>
      <c r="C26" s="26">
        <v>0.71780410030120889</v>
      </c>
    </row>
    <row r="27" spans="1:7">
      <c r="A27" s="2">
        <v>43830</v>
      </c>
      <c r="B27" s="26">
        <v>0.66453362590137144</v>
      </c>
      <c r="C27" s="26">
        <v>0.67820048242862319</v>
      </c>
      <c r="E27" s="38"/>
      <c r="F27" s="38"/>
      <c r="G27" s="38"/>
    </row>
    <row r="28" spans="1:7">
      <c r="A28" s="2">
        <v>43921</v>
      </c>
      <c r="B28" s="26">
        <v>2.22952029934598</v>
      </c>
      <c r="C28" s="26">
        <v>0.76864432992693998</v>
      </c>
    </row>
    <row r="29" spans="1:7">
      <c r="A29" s="2">
        <v>44012</v>
      </c>
      <c r="B29" s="26">
        <v>1.8064344091035098</v>
      </c>
      <c r="C29" s="26">
        <v>0.74637194239149096</v>
      </c>
      <c r="E29" s="38"/>
    </row>
    <row r="30" spans="1:7">
      <c r="A30" s="2">
        <v>44104</v>
      </c>
      <c r="B30" s="26">
        <v>1.6919265351217196</v>
      </c>
      <c r="C30" s="26">
        <v>0.86811865483624395</v>
      </c>
      <c r="E30" s="38"/>
    </row>
    <row r="31" spans="1:7">
      <c r="A31" s="2">
        <v>44196</v>
      </c>
      <c r="B31" s="26">
        <v>0.7160906072603116</v>
      </c>
      <c r="C31" s="26">
        <v>0.81394842444721149</v>
      </c>
      <c r="E31" s="38"/>
    </row>
    <row r="32" spans="1:7">
      <c r="A32" s="2">
        <v>44286</v>
      </c>
      <c r="B32" s="26">
        <v>2.1715197875627297</v>
      </c>
      <c r="C32" s="26">
        <v>1.2216654401145202</v>
      </c>
      <c r="E32" s="38"/>
      <c r="F32" s="38"/>
      <c r="G32" s="38"/>
    </row>
    <row r="33" spans="1:5">
      <c r="A33" s="2">
        <v>44377</v>
      </c>
      <c r="B33" s="26">
        <v>1.7615466411737619</v>
      </c>
      <c r="C33" s="26">
        <v>1.1723490525778268</v>
      </c>
    </row>
    <row r="34" spans="1:5">
      <c r="A34" s="2">
        <v>44469</v>
      </c>
      <c r="B34" s="26">
        <v>1.6528803594848496</v>
      </c>
      <c r="C34" s="26">
        <v>1.2450334016380264</v>
      </c>
      <c r="E34" s="38"/>
    </row>
    <row r="35" spans="1:5">
      <c r="A35" s="2">
        <v>44561</v>
      </c>
      <c r="B35" s="26">
        <v>0.69967082087622623</v>
      </c>
      <c r="C35" s="26">
        <v>1.1988583892637379</v>
      </c>
      <c r="E35" s="38"/>
    </row>
    <row r="36" spans="1:5">
      <c r="E36" s="3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selection activeCell="E2" sqref="E2"/>
    </sheetView>
  </sheetViews>
  <sheetFormatPr defaultRowHeight="15"/>
  <cols>
    <col min="1" max="1" width="10" customWidth="1"/>
    <col min="2" max="2" width="21.28515625" customWidth="1"/>
    <col min="3" max="4" width="20.5703125" customWidth="1"/>
    <col min="5" max="5" width="15.7109375" bestFit="1" customWidth="1"/>
    <col min="6" max="6" width="14.7109375" bestFit="1" customWidth="1"/>
    <col min="7" max="7" width="14.7109375" customWidth="1"/>
    <col min="8" max="8" width="12.140625" bestFit="1" customWidth="1"/>
    <col min="11" max="11" width="12.7109375" bestFit="1" customWidth="1"/>
  </cols>
  <sheetData>
    <row r="1" spans="1:18">
      <c r="A1" s="1" t="s">
        <v>0</v>
      </c>
      <c r="B1" t="s">
        <v>35</v>
      </c>
    </row>
    <row r="2" spans="1:18">
      <c r="A2" s="1" t="s">
        <v>1</v>
      </c>
      <c r="B2" t="s">
        <v>14</v>
      </c>
    </row>
    <row r="3" spans="1:18">
      <c r="A3" s="1" t="s">
        <v>2</v>
      </c>
      <c r="B3" t="s">
        <v>18</v>
      </c>
    </row>
    <row r="4" spans="1:18">
      <c r="A4" s="1" t="s">
        <v>3</v>
      </c>
      <c r="B4" t="s">
        <v>20</v>
      </c>
    </row>
    <row r="7" spans="1:18">
      <c r="A7" s="3"/>
      <c r="B7" s="5" t="s">
        <v>13</v>
      </c>
      <c r="C7" s="5" t="s">
        <v>17</v>
      </c>
      <c r="D7" s="5" t="s">
        <v>15</v>
      </c>
      <c r="E7" s="5" t="s">
        <v>16</v>
      </c>
      <c r="F7" s="8" t="s">
        <v>65</v>
      </c>
      <c r="G7" s="18"/>
    </row>
    <row r="8" spans="1:18">
      <c r="A8" s="2">
        <v>42094</v>
      </c>
      <c r="B8" s="12">
        <v>5016.9599300003956</v>
      </c>
      <c r="C8" s="12">
        <v>4051.9070000000002</v>
      </c>
      <c r="D8" s="12">
        <v>2523.0704852653439</v>
      </c>
      <c r="E8" s="12">
        <v>1955.9398008949413</v>
      </c>
      <c r="F8" s="12">
        <v>166.59733760169811</v>
      </c>
      <c r="G8" s="12"/>
      <c r="K8" s="32"/>
      <c r="O8" s="32"/>
      <c r="P8" s="32"/>
      <c r="Q8" s="32"/>
      <c r="R8" s="32"/>
    </row>
    <row r="9" spans="1:18">
      <c r="A9" s="2">
        <v>42185</v>
      </c>
      <c r="B9" s="12">
        <v>5093.4079698530995</v>
      </c>
      <c r="C9" s="12">
        <v>4120.3779999999997</v>
      </c>
      <c r="D9" s="12">
        <v>2581.0884259246709</v>
      </c>
      <c r="E9" s="12">
        <v>1965.5708570849276</v>
      </c>
      <c r="F9" s="12">
        <v>171.29425247863958</v>
      </c>
      <c r="G9" s="12"/>
      <c r="K9" s="32"/>
      <c r="N9" s="32"/>
      <c r="O9" s="32"/>
      <c r="P9" s="32"/>
      <c r="Q9" s="32"/>
      <c r="R9" s="32"/>
    </row>
    <row r="10" spans="1:18">
      <c r="A10" s="2">
        <v>42277</v>
      </c>
      <c r="B10" s="12">
        <v>5175.1651856811386</v>
      </c>
      <c r="C10" s="12">
        <v>4184.4840000000004</v>
      </c>
      <c r="D10" s="12">
        <v>2639.091653914852</v>
      </c>
      <c r="E10" s="12">
        <v>1949.5535577871972</v>
      </c>
      <c r="F10" s="12">
        <v>182.23945189030499</v>
      </c>
      <c r="G10" s="12"/>
      <c r="K10" s="32"/>
      <c r="N10" s="32"/>
      <c r="O10" s="32"/>
      <c r="P10" s="32"/>
      <c r="Q10" s="32"/>
      <c r="R10" s="32"/>
    </row>
    <row r="11" spans="1:18">
      <c r="A11" s="2">
        <v>42369</v>
      </c>
      <c r="B11" s="12">
        <v>5252.0205475494531</v>
      </c>
      <c r="C11" s="12">
        <v>4260.47</v>
      </c>
      <c r="D11" s="12">
        <v>2700.7494975167433</v>
      </c>
      <c r="E11" s="12">
        <v>1961.0142874359999</v>
      </c>
      <c r="F11" s="12">
        <v>179.66144863791243</v>
      </c>
      <c r="G11" s="12"/>
      <c r="K11" s="32"/>
      <c r="N11" s="32"/>
      <c r="O11" s="32"/>
      <c r="P11" s="32"/>
      <c r="Q11" s="32"/>
      <c r="R11" s="32"/>
    </row>
    <row r="12" spans="1:18">
      <c r="A12" s="2">
        <v>42460</v>
      </c>
      <c r="B12" s="12">
        <v>5306.2109139735467</v>
      </c>
      <c r="C12" s="12">
        <v>4298.2830000000004</v>
      </c>
      <c r="D12" s="12">
        <v>2743.1588905836607</v>
      </c>
      <c r="E12" s="12">
        <v>1969.4713669979071</v>
      </c>
      <c r="F12" s="12">
        <v>179.22486553194531</v>
      </c>
      <c r="K12" s="32"/>
      <c r="N12" s="32"/>
      <c r="O12" s="32"/>
      <c r="P12" s="32"/>
      <c r="Q12" s="32"/>
      <c r="R12" s="32"/>
    </row>
    <row r="13" spans="1:18">
      <c r="A13" s="2">
        <v>42551</v>
      </c>
      <c r="B13" s="12">
        <v>5445.5127984207047</v>
      </c>
      <c r="C13" s="12">
        <v>4342.6319999999996</v>
      </c>
      <c r="D13" s="12">
        <v>2810.7616210333035</v>
      </c>
      <c r="E13" s="12">
        <v>2031.225931344195</v>
      </c>
      <c r="F13" s="12">
        <v>183.7721333108895</v>
      </c>
      <c r="K13" s="32"/>
      <c r="N13" s="32"/>
      <c r="O13" s="32"/>
      <c r="P13" s="32"/>
      <c r="Q13" s="32"/>
      <c r="R13" s="32"/>
    </row>
    <row r="14" spans="1:18">
      <c r="A14" s="2">
        <v>42643</v>
      </c>
      <c r="B14" s="12">
        <v>5514.0145036453332</v>
      </c>
      <c r="C14" s="12">
        <v>4368.4219999999996</v>
      </c>
      <c r="D14" s="12">
        <v>2856.313348844903</v>
      </c>
      <c r="E14" s="12">
        <v>2046.6211573091782</v>
      </c>
      <c r="F14" s="12">
        <v>185.64029945554978</v>
      </c>
      <c r="K14" s="32"/>
      <c r="N14" s="32"/>
      <c r="O14" s="32"/>
      <c r="P14" s="32"/>
      <c r="Q14" s="32"/>
      <c r="R14" s="32"/>
    </row>
    <row r="15" spans="1:18">
      <c r="A15" s="2">
        <v>42735</v>
      </c>
      <c r="B15" s="12">
        <v>5554.9725638563241</v>
      </c>
      <c r="C15" s="12">
        <v>4415.0309999999999</v>
      </c>
      <c r="D15" s="12">
        <v>2906.8442626565538</v>
      </c>
      <c r="E15" s="12">
        <v>2034.0212020299937</v>
      </c>
      <c r="F15" s="12">
        <v>185.58574527890551</v>
      </c>
      <c r="K15" s="32"/>
      <c r="N15" s="32"/>
      <c r="O15" s="32"/>
      <c r="P15" s="32"/>
      <c r="Q15" s="32"/>
      <c r="R15" s="32"/>
    </row>
    <row r="16" spans="1:18">
      <c r="A16" s="2">
        <v>42825</v>
      </c>
      <c r="B16" s="12">
        <v>5657.437843475228</v>
      </c>
      <c r="C16" s="12">
        <v>4472.0029999999997</v>
      </c>
      <c r="D16" s="12">
        <v>2951.843788380862</v>
      </c>
      <c r="E16" s="12">
        <v>2083.4184873267877</v>
      </c>
      <c r="F16" s="12">
        <v>188.38963828690748</v>
      </c>
      <c r="K16" s="32"/>
      <c r="N16" s="32"/>
      <c r="O16" s="32"/>
      <c r="P16" s="32"/>
      <c r="Q16" s="32"/>
      <c r="R16" s="32"/>
    </row>
    <row r="17" spans="1:18">
      <c r="A17" s="2">
        <v>42916</v>
      </c>
      <c r="B17" s="12">
        <v>5762.7224411995094</v>
      </c>
      <c r="C17" s="12">
        <v>4524.6319999999996</v>
      </c>
      <c r="D17" s="12">
        <v>3012.2433361072581</v>
      </c>
      <c r="E17" s="12">
        <v>2112.8516615059812</v>
      </c>
      <c r="F17" s="12">
        <v>197.57159867774891</v>
      </c>
      <c r="K17" s="32"/>
      <c r="N17" s="32"/>
      <c r="O17" s="32"/>
      <c r="P17" s="32"/>
      <c r="Q17" s="32"/>
      <c r="R17" s="32"/>
    </row>
    <row r="18" spans="1:18">
      <c r="A18" s="2">
        <v>43008</v>
      </c>
      <c r="B18" s="12">
        <v>5844.8718374951031</v>
      </c>
      <c r="C18" s="12">
        <v>4573.7269999999999</v>
      </c>
      <c r="D18" s="12">
        <v>3062.6032464484992</v>
      </c>
      <c r="E18" s="12">
        <v>2134.4086899533254</v>
      </c>
      <c r="F18" s="12">
        <v>201.8427229086968</v>
      </c>
      <c r="K18" s="32"/>
      <c r="N18" s="32"/>
      <c r="O18" s="32"/>
      <c r="P18" s="32"/>
      <c r="Q18" s="32"/>
      <c r="R18" s="32"/>
    </row>
    <row r="19" spans="1:18">
      <c r="A19" s="2">
        <v>43100</v>
      </c>
      <c r="B19" s="12">
        <v>5935.2310217535351</v>
      </c>
      <c r="C19" s="12">
        <v>4625.0940000000001</v>
      </c>
      <c r="D19" s="12">
        <v>3112.0210575182987</v>
      </c>
      <c r="E19" s="12">
        <v>2160.2108027161166</v>
      </c>
      <c r="F19" s="12">
        <v>213.39831730410961</v>
      </c>
      <c r="K19" s="32"/>
      <c r="N19" s="32"/>
      <c r="O19" s="32"/>
      <c r="P19" s="32"/>
      <c r="Q19" s="32"/>
      <c r="R19" s="32"/>
    </row>
    <row r="20" spans="1:18">
      <c r="A20" s="2">
        <v>43190</v>
      </c>
      <c r="B20" s="12">
        <v>6037.7603463223459</v>
      </c>
      <c r="C20" s="12">
        <v>4677.49</v>
      </c>
      <c r="D20" s="12">
        <v>3155.5141017155911</v>
      </c>
      <c r="E20" s="12">
        <v>2213.0581376810483</v>
      </c>
      <c r="F20" s="12">
        <v>216.15234545092468</v>
      </c>
      <c r="H20" s="32"/>
      <c r="K20" s="32"/>
      <c r="N20" s="32"/>
      <c r="O20" s="32"/>
      <c r="P20" s="32"/>
      <c r="Q20" s="32"/>
      <c r="R20" s="32"/>
    </row>
    <row r="21" spans="1:18">
      <c r="A21" s="2">
        <v>43281</v>
      </c>
      <c r="B21" s="12">
        <v>6156.5134761725258</v>
      </c>
      <c r="C21" s="12">
        <v>4735.7079999999996</v>
      </c>
      <c r="D21" s="12">
        <v>3200.4558868594577</v>
      </c>
      <c r="E21" s="12">
        <v>2272.8675078982692</v>
      </c>
      <c r="F21" s="12">
        <v>222.97109775559505</v>
      </c>
      <c r="H21" s="32"/>
      <c r="K21" s="32"/>
      <c r="N21" s="32"/>
      <c r="O21" s="32"/>
      <c r="P21" s="32"/>
      <c r="Q21" s="32"/>
      <c r="R21" s="32"/>
    </row>
    <row r="22" spans="1:18">
      <c r="A22" s="2">
        <v>43373</v>
      </c>
      <c r="B22" s="12">
        <v>6216.3365851817343</v>
      </c>
      <c r="C22" s="12">
        <v>4775.3900000000003</v>
      </c>
      <c r="D22" s="12">
        <v>3238.1026030509042</v>
      </c>
      <c r="E22" s="12">
        <v>2286.8120974994399</v>
      </c>
      <c r="F22" s="12">
        <v>226.04765169323449</v>
      </c>
      <c r="H22" s="32"/>
      <c r="K22" s="32"/>
      <c r="N22" s="32"/>
      <c r="O22" s="32"/>
      <c r="P22" s="32"/>
      <c r="Q22" s="32"/>
      <c r="R22" s="32"/>
    </row>
    <row r="23" spans="1:18">
      <c r="A23" s="2">
        <v>43465</v>
      </c>
      <c r="B23" s="12">
        <v>6275.9565939752465</v>
      </c>
      <c r="C23" s="12">
        <v>4828.3059999999996</v>
      </c>
      <c r="D23" s="12">
        <v>3283.8607911162271</v>
      </c>
      <c r="E23" s="12">
        <v>2296.1829952318326</v>
      </c>
      <c r="F23" s="12">
        <v>227.8106925098318</v>
      </c>
      <c r="H23" s="32"/>
      <c r="K23" s="32"/>
      <c r="N23" s="32"/>
      <c r="O23" s="32"/>
      <c r="P23" s="32"/>
      <c r="Q23" s="32"/>
      <c r="R23" s="32"/>
    </row>
    <row r="24" spans="1:18">
      <c r="A24" s="2">
        <v>43555</v>
      </c>
      <c r="B24" s="12">
        <v>6364.6139042412988</v>
      </c>
      <c r="C24" s="12">
        <v>4887.0360000000001</v>
      </c>
      <c r="D24" s="12">
        <v>3313.3978068779056</v>
      </c>
      <c r="E24" s="12">
        <v>2345.0087364132723</v>
      </c>
      <c r="F24" s="12">
        <v>233.70954744915497</v>
      </c>
      <c r="H24" s="32"/>
      <c r="K24" s="32"/>
      <c r="N24" s="32"/>
      <c r="O24" s="32"/>
      <c r="P24" s="32"/>
      <c r="Q24" s="32"/>
      <c r="R24" s="32"/>
    </row>
    <row r="25" spans="1:18">
      <c r="A25" s="2">
        <v>43646</v>
      </c>
      <c r="B25" s="12">
        <v>6468.9379250134707</v>
      </c>
      <c r="C25" s="12">
        <v>4935.7550000000001</v>
      </c>
      <c r="D25" s="12">
        <v>3357.1492256364268</v>
      </c>
      <c r="E25" s="12">
        <v>2391.5697195662055</v>
      </c>
      <c r="F25" s="12">
        <v>242.1157564373662</v>
      </c>
      <c r="H25" s="32"/>
      <c r="K25" s="32"/>
      <c r="N25" s="32"/>
      <c r="O25" s="32"/>
      <c r="P25" s="32"/>
      <c r="Q25" s="32"/>
      <c r="R25" s="32"/>
    </row>
    <row r="26" spans="1:18">
      <c r="A26" s="2">
        <v>43738</v>
      </c>
      <c r="B26" s="12">
        <v>6509.1960831121296</v>
      </c>
      <c r="C26" s="12">
        <v>5002.1329999999998</v>
      </c>
      <c r="D26" s="12">
        <v>3396.4026058334048</v>
      </c>
      <c r="E26" s="12">
        <v>2384.4990121745118</v>
      </c>
      <c r="F26" s="12">
        <v>244.86455385576488</v>
      </c>
      <c r="H26" s="32"/>
      <c r="K26" s="32"/>
      <c r="N26" s="32"/>
      <c r="O26" s="32"/>
      <c r="P26" s="32"/>
      <c r="Q26" s="32"/>
      <c r="R26" s="32"/>
    </row>
    <row r="27" spans="1:18">
      <c r="A27" s="2">
        <v>43830</v>
      </c>
      <c r="B27" s="12">
        <v>6566.6440614964804</v>
      </c>
      <c r="C27" s="12">
        <v>5049.6189999999997</v>
      </c>
      <c r="D27" s="12">
        <v>3444.652189942005</v>
      </c>
      <c r="E27" s="12">
        <v>2387.7897211604936</v>
      </c>
      <c r="F27" s="12">
        <v>249.93141580325604</v>
      </c>
      <c r="G27" s="16"/>
      <c r="H27" s="32"/>
      <c r="K27" s="32"/>
      <c r="N27" s="32"/>
      <c r="O27" s="32"/>
      <c r="P27" s="32"/>
      <c r="Q27" s="32"/>
      <c r="R27" s="32"/>
    </row>
    <row r="28" spans="1:18">
      <c r="A28" s="2">
        <v>43921</v>
      </c>
      <c r="B28" s="12">
        <v>6697.7208920525363</v>
      </c>
      <c r="C28" s="34">
        <v>5075.0519999999997</v>
      </c>
      <c r="D28" s="12">
        <v>3486.9551003781035</v>
      </c>
      <c r="E28" s="12">
        <v>2471.0320343436379</v>
      </c>
      <c r="F28" s="12">
        <v>250.47432321065742</v>
      </c>
      <c r="G28" s="16"/>
      <c r="H28" s="32"/>
      <c r="K28" s="32"/>
      <c r="N28" s="32"/>
      <c r="O28" s="32"/>
      <c r="P28" s="32"/>
      <c r="Q28" s="32"/>
      <c r="R28" s="32"/>
    </row>
    <row r="29" spans="1:18">
      <c r="A29" s="2">
        <v>44012</v>
      </c>
      <c r="B29" s="12">
        <v>6798.3077384365888</v>
      </c>
      <c r="C29" s="12">
        <v>4996.2790000000005</v>
      </c>
      <c r="D29" s="12">
        <v>3539.5030824219225</v>
      </c>
      <c r="E29" s="12">
        <v>2509.0616655557219</v>
      </c>
      <c r="F29" s="12">
        <v>252.63338885783728</v>
      </c>
      <c r="G29" s="16"/>
      <c r="H29" s="32"/>
      <c r="K29" s="32"/>
      <c r="N29" s="32"/>
      <c r="O29" s="32"/>
      <c r="P29" s="32"/>
      <c r="Q29" s="32"/>
      <c r="R29" s="32"/>
    </row>
    <row r="30" spans="1:18">
      <c r="A30" s="2">
        <v>44104</v>
      </c>
      <c r="B30" s="12">
        <v>6820.5335710309073</v>
      </c>
      <c r="C30" s="12">
        <v>4980.4160000000002</v>
      </c>
      <c r="D30" s="12">
        <v>3584.4181552228379</v>
      </c>
      <c r="E30" s="12">
        <v>2476.8220686047293</v>
      </c>
      <c r="F30" s="12">
        <v>254.95104348344418</v>
      </c>
      <c r="G30" s="16"/>
      <c r="H30" s="32"/>
      <c r="K30" s="32"/>
      <c r="N30" s="32"/>
      <c r="O30" s="32"/>
      <c r="P30" s="32"/>
      <c r="Q30" s="32"/>
      <c r="R30" s="32"/>
    </row>
    <row r="31" spans="1:18">
      <c r="A31" s="2">
        <v>44196</v>
      </c>
      <c r="B31" s="12">
        <v>6874.8411504635778</v>
      </c>
      <c r="C31" s="12">
        <v>4983.3630000000003</v>
      </c>
      <c r="D31" s="12">
        <v>3644.1979728777883</v>
      </c>
      <c r="E31" s="12">
        <v>2465.1803672396309</v>
      </c>
      <c r="F31" s="12">
        <v>255.85191326677798</v>
      </c>
      <c r="G31" s="16"/>
      <c r="N31" s="32"/>
      <c r="O31" s="32"/>
      <c r="P31" s="32"/>
      <c r="Q31" s="32"/>
      <c r="R31" s="32"/>
    </row>
    <row r="32" spans="1:18">
      <c r="A32" s="2">
        <v>44286</v>
      </c>
      <c r="B32" s="12">
        <v>6944.3769579335294</v>
      </c>
      <c r="C32" s="12">
        <v>5000.2510000000002</v>
      </c>
      <c r="D32" s="12">
        <v>3691.6090878447394</v>
      </c>
      <c r="E32" s="12">
        <v>2480.1501829405129</v>
      </c>
      <c r="F32" s="12">
        <v>256.73015463803131</v>
      </c>
      <c r="G32" s="16"/>
      <c r="N32" s="32"/>
      <c r="O32" s="32"/>
      <c r="P32" s="32"/>
      <c r="Q32" s="32"/>
      <c r="R32" s="32"/>
    </row>
    <row r="33" spans="1:18">
      <c r="A33" s="2">
        <v>44377</v>
      </c>
      <c r="B33" s="12">
        <v>7065.0112831406113</v>
      </c>
      <c r="C33" s="12">
        <v>5148.8940000000002</v>
      </c>
      <c r="D33" s="12">
        <v>3759.2359740392985</v>
      </c>
      <c r="E33" s="12">
        <v>2509.5046493511418</v>
      </c>
      <c r="F33" s="12">
        <v>268.1746532788643</v>
      </c>
      <c r="G33" s="16"/>
      <c r="N33" s="32"/>
      <c r="O33" s="32"/>
      <c r="P33" s="32"/>
      <c r="Q33" s="32"/>
      <c r="R33" s="32"/>
    </row>
    <row r="34" spans="1:18" s="38" customFormat="1">
      <c r="A34" s="2">
        <v>44469</v>
      </c>
      <c r="B34" s="12">
        <v>7119</v>
      </c>
      <c r="C34" s="12">
        <v>5153</v>
      </c>
      <c r="D34" s="12">
        <v>3824</v>
      </c>
      <c r="E34" s="12">
        <v>2488</v>
      </c>
      <c r="F34" s="12">
        <v>271</v>
      </c>
      <c r="G34" s="16"/>
    </row>
    <row r="35" spans="1:18" s="38" customFormat="1">
      <c r="A35" s="2">
        <v>44561</v>
      </c>
      <c r="B35" s="12">
        <v>7288</v>
      </c>
      <c r="C35" s="44">
        <v>5381</v>
      </c>
      <c r="D35" s="12">
        <v>3894</v>
      </c>
      <c r="E35" s="12">
        <v>2579</v>
      </c>
      <c r="F35" s="12">
        <v>274</v>
      </c>
      <c r="G35" s="16"/>
    </row>
    <row r="36" spans="1:18">
      <c r="B36" s="16"/>
      <c r="C36" s="16"/>
      <c r="D36" s="16"/>
      <c r="E36" s="12"/>
      <c r="F36" s="16"/>
      <c r="G36" s="16"/>
    </row>
    <row r="37" spans="1:18">
      <c r="B37" s="16"/>
      <c r="C37" s="16"/>
      <c r="D37" s="16"/>
      <c r="E37" s="12"/>
      <c r="F37" s="16"/>
      <c r="G37" s="16"/>
    </row>
    <row r="38" spans="1:18">
      <c r="B38" s="16"/>
      <c r="C38" s="16"/>
      <c r="D38" s="16"/>
      <c r="E38" s="12"/>
      <c r="F38" s="16"/>
      <c r="G38" s="16"/>
    </row>
    <row r="39" spans="1:18">
      <c r="B39" s="16"/>
      <c r="C39" s="16"/>
      <c r="D39" s="36"/>
      <c r="E39" s="12"/>
      <c r="F39" s="16"/>
      <c r="G39" s="16"/>
    </row>
    <row r="40" spans="1:18">
      <c r="B40" s="16"/>
      <c r="C40" s="16"/>
      <c r="D40" s="16"/>
      <c r="E40" s="12"/>
      <c r="F40" s="16"/>
      <c r="G40" s="16"/>
    </row>
    <row r="41" spans="1:18">
      <c r="B41" s="16"/>
      <c r="C41" s="16"/>
      <c r="E41" s="12"/>
    </row>
    <row r="42" spans="1:18">
      <c r="B42" s="16"/>
      <c r="C42" s="16"/>
      <c r="D42" s="16"/>
      <c r="E42" s="12"/>
      <c r="F42" s="16"/>
      <c r="G42" s="16"/>
    </row>
    <row r="43" spans="1:18">
      <c r="C43" s="16"/>
      <c r="E43" s="12"/>
    </row>
    <row r="44" spans="1:18">
      <c r="C44" s="16"/>
      <c r="E44" s="12"/>
    </row>
    <row r="45" spans="1:18">
      <c r="C45" s="16"/>
      <c r="E45" s="12"/>
    </row>
    <row r="46" spans="1:18">
      <c r="C46" s="16"/>
      <c r="E46" s="12"/>
    </row>
    <row r="47" spans="1:18">
      <c r="C47" s="16"/>
      <c r="E47" s="12"/>
    </row>
    <row r="48" spans="1:18">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workbookViewId="0">
      <selection activeCell="F10" sqref="E10:F10"/>
    </sheetView>
  </sheetViews>
  <sheetFormatPr defaultRowHeight="15"/>
  <cols>
    <col min="1" max="1" width="10" customWidth="1"/>
    <col min="2" max="4" width="20.5703125" customWidth="1"/>
    <col min="8" max="8" width="12" bestFit="1" customWidth="1"/>
    <col min="11" max="11" width="18.28515625" style="38" bestFit="1" customWidth="1"/>
    <col min="14" max="14" width="8.7109375" style="38"/>
    <col min="17" max="17" width="8.7109375" style="38"/>
    <col min="20" max="20" width="8.7109375" style="38"/>
  </cols>
  <sheetData>
    <row r="1" spans="1:22">
      <c r="A1" s="1" t="s">
        <v>0</v>
      </c>
      <c r="B1" t="s">
        <v>100</v>
      </c>
    </row>
    <row r="2" spans="1:22">
      <c r="A2" s="1" t="s">
        <v>1</v>
      </c>
      <c r="B2" t="s">
        <v>70</v>
      </c>
    </row>
    <row r="3" spans="1:22">
      <c r="A3" s="1" t="s">
        <v>2</v>
      </c>
      <c r="B3" t="s">
        <v>9</v>
      </c>
    </row>
    <row r="4" spans="1:22">
      <c r="A4" s="1" t="s">
        <v>3</v>
      </c>
      <c r="B4" t="s">
        <v>19</v>
      </c>
    </row>
    <row r="6" spans="1:22">
      <c r="I6" s="38"/>
      <c r="J6" s="38"/>
      <c r="L6" s="38"/>
      <c r="M6" s="38"/>
      <c r="O6" s="38"/>
      <c r="P6" s="38"/>
      <c r="R6" s="38"/>
      <c r="S6" s="38"/>
      <c r="U6" s="38"/>
      <c r="V6" s="38"/>
    </row>
    <row r="7" spans="1:22">
      <c r="A7" s="3"/>
      <c r="B7" s="5" t="s">
        <v>71</v>
      </c>
      <c r="C7" s="5" t="s">
        <v>72</v>
      </c>
      <c r="D7" s="5" t="s">
        <v>73</v>
      </c>
      <c r="I7" s="38"/>
      <c r="J7" s="38"/>
      <c r="L7" s="38"/>
      <c r="M7" s="38"/>
      <c r="O7" s="38"/>
      <c r="P7" s="38"/>
      <c r="R7" s="38"/>
      <c r="S7" s="38"/>
      <c r="U7" s="38"/>
      <c r="V7" s="38"/>
    </row>
    <row r="8" spans="1:22">
      <c r="A8" s="2">
        <v>42094</v>
      </c>
      <c r="B8" s="12">
        <f>C8+D8</f>
        <v>6624.4529502780006</v>
      </c>
      <c r="C8" s="12">
        <v>3799.3565619999999</v>
      </c>
      <c r="D8" s="12">
        <v>2825.0963882780002</v>
      </c>
      <c r="I8" s="38"/>
      <c r="J8" s="38"/>
      <c r="L8" s="38"/>
      <c r="M8" s="38"/>
      <c r="O8" s="38"/>
      <c r="P8" s="38"/>
      <c r="R8" s="38"/>
      <c r="S8" s="38"/>
      <c r="U8" s="38"/>
      <c r="V8" s="38"/>
    </row>
    <row r="9" spans="1:22">
      <c r="A9" s="2">
        <v>42185</v>
      </c>
      <c r="B9" s="12">
        <f t="shared" ref="B9:B28" si="0">C9+D9</f>
        <v>6445.2935142139995</v>
      </c>
      <c r="C9" s="12">
        <v>3767.5786309999999</v>
      </c>
      <c r="D9" s="12">
        <v>2677.7148832140001</v>
      </c>
      <c r="H9" s="38"/>
      <c r="I9" s="38"/>
      <c r="J9" s="38"/>
      <c r="L9" s="38"/>
      <c r="M9" s="38"/>
      <c r="O9" s="38"/>
      <c r="P9" s="38"/>
      <c r="R9" s="38"/>
      <c r="S9" s="38"/>
      <c r="U9" s="38"/>
      <c r="V9" s="38"/>
    </row>
    <row r="10" spans="1:22">
      <c r="A10" s="2">
        <v>42277</v>
      </c>
      <c r="B10" s="12">
        <f t="shared" si="0"/>
        <v>6652.5052238669996</v>
      </c>
      <c r="C10" s="12">
        <v>3938.5416712000001</v>
      </c>
      <c r="D10" s="12">
        <v>2713.9635526669999</v>
      </c>
      <c r="H10" s="38"/>
      <c r="I10" s="38"/>
      <c r="J10" s="38"/>
      <c r="L10" s="38"/>
      <c r="M10" s="38"/>
      <c r="O10" s="38"/>
      <c r="P10" s="38"/>
      <c r="R10" s="38"/>
      <c r="S10" s="38"/>
      <c r="U10" s="38"/>
      <c r="V10" s="38"/>
    </row>
    <row r="11" spans="1:22">
      <c r="A11" s="2">
        <v>42369</v>
      </c>
      <c r="B11" s="12">
        <f t="shared" si="0"/>
        <v>6344.8045711209998</v>
      </c>
      <c r="C11" s="12">
        <v>3693.80450991</v>
      </c>
      <c r="D11" s="12">
        <v>2651.0000612109998</v>
      </c>
      <c r="G11" s="36"/>
      <c r="H11" s="38"/>
      <c r="I11" s="38"/>
      <c r="J11" s="38"/>
      <c r="L11" s="38"/>
      <c r="M11" s="38"/>
      <c r="O11" s="38"/>
      <c r="P11" s="38"/>
      <c r="R11" s="38"/>
      <c r="S11" s="38"/>
      <c r="U11" s="38"/>
      <c r="V11" s="38"/>
    </row>
    <row r="12" spans="1:22">
      <c r="A12" s="2">
        <v>42460</v>
      </c>
      <c r="B12" s="12">
        <f t="shared" si="0"/>
        <v>6673.3954570919996</v>
      </c>
      <c r="C12" s="12">
        <v>3822.93277137</v>
      </c>
      <c r="D12" s="12">
        <v>2850.4626857220001</v>
      </c>
      <c r="G12" s="36"/>
      <c r="H12" s="38"/>
      <c r="I12" s="38"/>
      <c r="J12" s="38"/>
      <c r="L12" s="38"/>
      <c r="M12" s="38"/>
      <c r="O12" s="38"/>
      <c r="P12" s="38"/>
      <c r="R12" s="38"/>
      <c r="S12" s="38"/>
      <c r="U12" s="38"/>
      <c r="V12" s="38"/>
    </row>
    <row r="13" spans="1:22">
      <c r="A13" s="2">
        <v>42551</v>
      </c>
      <c r="B13" s="12">
        <f t="shared" si="0"/>
        <v>6939.7991628270001</v>
      </c>
      <c r="C13" s="12">
        <v>3947.3706797700002</v>
      </c>
      <c r="D13" s="12">
        <v>2992.428483057</v>
      </c>
      <c r="G13" s="36"/>
      <c r="H13" s="38"/>
      <c r="I13" s="38"/>
      <c r="J13" s="38"/>
      <c r="L13" s="38"/>
      <c r="M13" s="38"/>
      <c r="O13" s="38"/>
      <c r="P13" s="38"/>
      <c r="R13" s="38"/>
      <c r="S13" s="38"/>
      <c r="U13" s="38"/>
      <c r="V13" s="38"/>
    </row>
    <row r="14" spans="1:22">
      <c r="A14" s="2">
        <v>42643</v>
      </c>
      <c r="B14" s="12">
        <f t="shared" si="0"/>
        <v>6962.6365414089996</v>
      </c>
      <c r="C14" s="12">
        <v>3964.40023569</v>
      </c>
      <c r="D14" s="12">
        <v>2998.236305719</v>
      </c>
      <c r="G14" s="36"/>
      <c r="H14" s="38"/>
      <c r="I14" s="38"/>
      <c r="J14" s="38"/>
      <c r="L14" s="38"/>
      <c r="M14" s="38"/>
      <c r="O14" s="38"/>
      <c r="P14" s="38"/>
      <c r="R14" s="38"/>
      <c r="S14" s="38"/>
      <c r="U14" s="38"/>
      <c r="V14" s="38"/>
    </row>
    <row r="15" spans="1:22">
      <c r="A15" s="2">
        <v>42735</v>
      </c>
      <c r="B15" s="12">
        <f t="shared" si="0"/>
        <v>6752.4770430509998</v>
      </c>
      <c r="C15" s="12">
        <v>3845.2224599900001</v>
      </c>
      <c r="D15" s="12">
        <v>2907.2545830610002</v>
      </c>
      <c r="G15" s="36"/>
      <c r="H15" s="38"/>
      <c r="I15" s="38"/>
      <c r="J15" s="38"/>
      <c r="L15" s="38"/>
      <c r="M15" s="38"/>
      <c r="O15" s="38"/>
      <c r="P15" s="38"/>
      <c r="R15" s="38"/>
      <c r="S15" s="38"/>
      <c r="U15" s="38"/>
      <c r="V15" s="38"/>
    </row>
    <row r="16" spans="1:22">
      <c r="A16" s="2">
        <v>42825</v>
      </c>
      <c r="B16" s="12">
        <f t="shared" si="0"/>
        <v>7217.6632122319998</v>
      </c>
      <c r="C16" s="12">
        <v>4108.2958836999996</v>
      </c>
      <c r="D16" s="12">
        <v>3109.3673285320001</v>
      </c>
      <c r="G16" s="36"/>
      <c r="H16" s="38"/>
      <c r="I16" s="38"/>
      <c r="J16" s="38"/>
      <c r="L16" s="38"/>
      <c r="M16" s="38"/>
      <c r="O16" s="38"/>
      <c r="P16" s="38"/>
      <c r="R16" s="38"/>
      <c r="S16" s="38"/>
      <c r="U16" s="38"/>
      <c r="V16" s="38"/>
    </row>
    <row r="17" spans="1:22">
      <c r="A17" s="2">
        <v>42916</v>
      </c>
      <c r="B17" s="12">
        <f t="shared" si="0"/>
        <v>7149.9924923100007</v>
      </c>
      <c r="C17" s="12">
        <v>3931.88549951</v>
      </c>
      <c r="D17" s="12">
        <v>3218.1069928000002</v>
      </c>
      <c r="G17" s="36"/>
      <c r="H17" s="38"/>
      <c r="I17" s="38"/>
      <c r="J17" s="38"/>
      <c r="L17" s="38"/>
      <c r="M17" s="38"/>
      <c r="O17" s="38"/>
      <c r="P17" s="38"/>
      <c r="R17" s="38"/>
      <c r="S17" s="38"/>
      <c r="U17" s="38"/>
      <c r="V17" s="38"/>
    </row>
    <row r="18" spans="1:22">
      <c r="A18" s="2">
        <v>43008</v>
      </c>
      <c r="B18" s="12">
        <f t="shared" si="0"/>
        <v>7280.2358264680006</v>
      </c>
      <c r="C18" s="12">
        <v>3999.53704272</v>
      </c>
      <c r="D18" s="12">
        <v>3280.6987837480001</v>
      </c>
      <c r="G18" s="36"/>
      <c r="H18" s="38"/>
      <c r="I18" s="38"/>
      <c r="J18" s="38"/>
      <c r="L18" s="38"/>
      <c r="M18" s="38"/>
      <c r="O18" s="38"/>
      <c r="P18" s="38"/>
      <c r="R18" s="38"/>
      <c r="S18" s="38"/>
      <c r="U18" s="38"/>
      <c r="V18" s="38"/>
    </row>
    <row r="19" spans="1:22">
      <c r="A19" s="2">
        <v>43100</v>
      </c>
      <c r="B19" s="12">
        <f t="shared" si="0"/>
        <v>7058.2830476879999</v>
      </c>
      <c r="C19" s="12">
        <v>3854.7263612299998</v>
      </c>
      <c r="D19" s="12">
        <v>3203.5566864580001</v>
      </c>
      <c r="G19" s="36"/>
      <c r="H19" s="38"/>
      <c r="I19" s="38"/>
      <c r="J19" s="38"/>
      <c r="L19" s="38"/>
      <c r="M19" s="38"/>
      <c r="O19" s="38"/>
      <c r="P19" s="38"/>
      <c r="R19" s="38"/>
      <c r="S19" s="38"/>
      <c r="U19" s="38"/>
      <c r="V19" s="38"/>
    </row>
    <row r="20" spans="1:22">
      <c r="A20" s="2">
        <v>43190</v>
      </c>
      <c r="B20" s="12">
        <f t="shared" si="0"/>
        <v>7472.8138703079994</v>
      </c>
      <c r="C20" s="12">
        <v>4110.6600644399996</v>
      </c>
      <c r="D20" s="12">
        <v>3362.1538058679998</v>
      </c>
      <c r="G20" s="36"/>
      <c r="H20" s="38"/>
      <c r="I20" s="38"/>
      <c r="J20" s="38"/>
      <c r="L20" s="38"/>
      <c r="M20" s="38"/>
      <c r="O20" s="38"/>
      <c r="P20" s="38"/>
      <c r="R20" s="38"/>
      <c r="S20" s="38"/>
      <c r="U20" s="38"/>
      <c r="V20" s="38"/>
    </row>
    <row r="21" spans="1:22">
      <c r="A21" s="2">
        <v>43281</v>
      </c>
      <c r="B21" s="12">
        <f t="shared" si="0"/>
        <v>7862.4110740100004</v>
      </c>
      <c r="C21" s="12">
        <v>4399.4840963500001</v>
      </c>
      <c r="D21" s="12">
        <v>3462.9269776599999</v>
      </c>
      <c r="G21" s="36"/>
      <c r="H21" s="38"/>
      <c r="I21" s="38"/>
      <c r="J21" s="38"/>
      <c r="L21" s="38"/>
      <c r="M21" s="38"/>
      <c r="O21" s="38"/>
      <c r="P21" s="38"/>
      <c r="R21" s="38"/>
      <c r="S21" s="38"/>
      <c r="U21" s="38"/>
      <c r="V21" s="38"/>
    </row>
    <row r="22" spans="1:22">
      <c r="A22" s="2">
        <v>43373</v>
      </c>
      <c r="B22" s="12">
        <f t="shared" si="0"/>
        <v>7734.5371551130002</v>
      </c>
      <c r="C22" s="12">
        <v>4270.79563263</v>
      </c>
      <c r="D22" s="12">
        <v>3463.7415224830002</v>
      </c>
      <c r="G22" s="36"/>
      <c r="H22" s="38"/>
      <c r="I22" s="38"/>
      <c r="J22" s="38"/>
      <c r="L22" s="38"/>
      <c r="M22" s="38"/>
      <c r="O22" s="38"/>
      <c r="P22" s="38"/>
      <c r="R22" s="38"/>
      <c r="S22" s="38"/>
      <c r="U22" s="38"/>
      <c r="V22" s="38"/>
    </row>
    <row r="23" spans="1:22">
      <c r="A23" s="2">
        <v>43465</v>
      </c>
      <c r="B23" s="12">
        <f t="shared" si="0"/>
        <v>7604.8455419299989</v>
      </c>
      <c r="C23" s="12">
        <v>4133.3223842999996</v>
      </c>
      <c r="D23" s="12">
        <v>3471.5231576299998</v>
      </c>
      <c r="G23" s="36"/>
      <c r="H23" s="38"/>
      <c r="I23" s="38"/>
      <c r="J23" s="38"/>
      <c r="L23" s="38"/>
      <c r="M23" s="38"/>
      <c r="O23" s="38"/>
      <c r="P23" s="38"/>
      <c r="R23" s="38"/>
      <c r="S23" s="38"/>
      <c r="U23" s="38"/>
      <c r="V23" s="38"/>
    </row>
    <row r="24" spans="1:22">
      <c r="A24" s="2">
        <v>43555</v>
      </c>
      <c r="B24" s="12">
        <f t="shared" si="0"/>
        <v>8026.4816446780005</v>
      </c>
      <c r="C24" s="12">
        <v>4448.4451563800003</v>
      </c>
      <c r="D24" s="12">
        <v>3578.0364882980002</v>
      </c>
      <c r="G24" s="36"/>
      <c r="H24" s="38"/>
      <c r="I24" s="38"/>
      <c r="J24" s="38"/>
      <c r="L24" s="38"/>
      <c r="M24" s="38"/>
      <c r="O24" s="38"/>
      <c r="P24" s="38"/>
      <c r="R24" s="38"/>
      <c r="S24" s="38"/>
      <c r="U24" s="38"/>
      <c r="V24" s="38"/>
    </row>
    <row r="25" spans="1:22">
      <c r="A25" s="2">
        <v>43646</v>
      </c>
      <c r="B25" s="12">
        <f t="shared" si="0"/>
        <v>8120.4437983380003</v>
      </c>
      <c r="C25" s="12">
        <v>4466.1019323500004</v>
      </c>
      <c r="D25" s="12">
        <v>3654.3418659879999</v>
      </c>
      <c r="G25" s="36"/>
      <c r="H25" s="38"/>
      <c r="I25" s="38"/>
      <c r="J25" s="38"/>
      <c r="L25" s="38"/>
      <c r="M25" s="38"/>
      <c r="O25" s="38"/>
      <c r="P25" s="38"/>
      <c r="R25" s="38"/>
      <c r="S25" s="38"/>
      <c r="U25" s="38"/>
      <c r="V25" s="38"/>
    </row>
    <row r="26" spans="1:22">
      <c r="A26" s="2">
        <v>43738</v>
      </c>
      <c r="B26" s="12">
        <f t="shared" si="0"/>
        <v>8347.4828333019996</v>
      </c>
      <c r="C26" s="12">
        <v>4595.7926602699999</v>
      </c>
      <c r="D26" s="12">
        <v>3751.6901730320001</v>
      </c>
      <c r="G26" s="36"/>
      <c r="H26" s="38"/>
      <c r="I26" s="38"/>
      <c r="J26" s="38"/>
      <c r="L26" s="38"/>
      <c r="M26" s="38"/>
      <c r="O26" s="38"/>
      <c r="P26" s="38"/>
      <c r="R26" s="38"/>
      <c r="S26" s="38"/>
      <c r="U26" s="38"/>
      <c r="V26" s="38"/>
    </row>
    <row r="27" spans="1:22">
      <c r="A27" s="2">
        <v>43830</v>
      </c>
      <c r="B27" s="12">
        <f t="shared" si="0"/>
        <v>8172.6477065539993</v>
      </c>
      <c r="C27" s="12">
        <v>4467.1029817299996</v>
      </c>
      <c r="D27" s="12">
        <v>3705.5447248239998</v>
      </c>
      <c r="G27" s="36"/>
      <c r="H27" s="38"/>
      <c r="I27" s="38"/>
      <c r="J27" s="38"/>
      <c r="L27" s="38"/>
      <c r="M27" s="38"/>
      <c r="O27" s="38"/>
      <c r="P27" s="38"/>
      <c r="R27" s="38"/>
      <c r="S27" s="38"/>
      <c r="U27" s="38"/>
      <c r="V27" s="38"/>
    </row>
    <row r="28" spans="1:22">
      <c r="A28" s="2">
        <v>43921</v>
      </c>
      <c r="B28" s="12">
        <f t="shared" si="0"/>
        <v>8780.2264941729991</v>
      </c>
      <c r="C28" s="12">
        <f>4777738968500/1000000000</f>
        <v>4777.7389684999998</v>
      </c>
      <c r="D28" s="12">
        <f>4002487525673/1000000000</f>
        <v>4002.4875256730002</v>
      </c>
      <c r="G28" s="36"/>
      <c r="H28" s="38"/>
      <c r="I28" s="38"/>
      <c r="J28" s="38"/>
      <c r="L28" s="38"/>
      <c r="M28" s="38"/>
      <c r="O28" s="38"/>
      <c r="P28" s="38"/>
      <c r="R28" s="38"/>
      <c r="S28" s="38"/>
      <c r="U28" s="38"/>
      <c r="V28" s="38"/>
    </row>
    <row r="29" spans="1:22">
      <c r="A29" s="2">
        <v>44012</v>
      </c>
      <c r="B29" s="12">
        <f t="shared" ref="B29:B35" si="1">C29+D29</f>
        <v>8722.4839510230013</v>
      </c>
      <c r="C29" s="12">
        <f>4540931285470/1000000000</f>
        <v>4540.9312854700001</v>
      </c>
      <c r="D29" s="12">
        <f>4181552665553/1000000000</f>
        <v>4181.5526655530002</v>
      </c>
      <c r="G29" s="36"/>
      <c r="H29" s="38"/>
      <c r="I29" s="38"/>
      <c r="J29" s="38"/>
      <c r="L29" s="38"/>
      <c r="M29" s="38"/>
      <c r="O29" s="38"/>
      <c r="P29" s="38"/>
      <c r="R29" s="38"/>
      <c r="S29" s="38"/>
      <c r="U29" s="38"/>
      <c r="V29" s="38"/>
    </row>
    <row r="30" spans="1:22">
      <c r="A30" s="2">
        <v>44104</v>
      </c>
      <c r="B30" s="12">
        <f t="shared" si="1"/>
        <v>8764.0699949899008</v>
      </c>
      <c r="C30" s="12">
        <v>4535.9191630662308</v>
      </c>
      <c r="D30" s="12">
        <v>4228.15083192367</v>
      </c>
      <c r="E30" s="36"/>
      <c r="F30" s="32"/>
      <c r="G30" s="36"/>
      <c r="H30" s="38"/>
      <c r="I30" s="38"/>
      <c r="J30" s="38"/>
      <c r="L30" s="38"/>
      <c r="M30" s="38"/>
      <c r="O30" s="38"/>
      <c r="P30" s="38"/>
      <c r="R30" s="38"/>
      <c r="S30" s="38"/>
      <c r="U30" s="38"/>
      <c r="V30" s="38"/>
    </row>
    <row r="31" spans="1:22">
      <c r="A31" s="2">
        <v>44196</v>
      </c>
      <c r="B31" s="12">
        <f t="shared" si="1"/>
        <v>8515.2535863017511</v>
      </c>
      <c r="C31" s="12">
        <v>4255.9145882303201</v>
      </c>
      <c r="D31" s="12">
        <v>4259.3389980714301</v>
      </c>
      <c r="E31" s="36"/>
      <c r="F31" s="32"/>
      <c r="G31" s="36"/>
      <c r="H31" s="38"/>
      <c r="I31" s="38"/>
      <c r="J31" s="38"/>
      <c r="L31" s="38"/>
      <c r="M31" s="38"/>
      <c r="O31" s="38"/>
      <c r="P31" s="38"/>
      <c r="R31" s="38"/>
      <c r="S31" s="38"/>
      <c r="U31" s="38"/>
      <c r="V31" s="38"/>
    </row>
    <row r="32" spans="1:22">
      <c r="A32" s="2">
        <v>44286</v>
      </c>
      <c r="B32" s="12">
        <f t="shared" si="1"/>
        <v>8998.0140842792098</v>
      </c>
      <c r="C32" s="12">
        <f>4556631944950.58/1000000000</f>
        <v>4556.63194495058</v>
      </c>
      <c r="D32" s="12">
        <f>4441382139328.63/1000000000</f>
        <v>4441.3821393286298</v>
      </c>
      <c r="E32" s="36"/>
      <c r="G32" s="36"/>
      <c r="H32" s="38"/>
      <c r="I32" s="38"/>
      <c r="J32" s="38"/>
      <c r="L32" s="38"/>
      <c r="M32" s="38"/>
      <c r="O32" s="38"/>
      <c r="P32" s="38"/>
      <c r="R32" s="38"/>
      <c r="S32" s="38"/>
      <c r="U32" s="38"/>
      <c r="V32" s="38"/>
    </row>
    <row r="33" spans="1:22">
      <c r="A33" s="2">
        <v>44377</v>
      </c>
      <c r="B33" s="12">
        <f t="shared" si="1"/>
        <v>9206.1577456092036</v>
      </c>
      <c r="C33" s="12">
        <f>4633080953923.22/1000000000</f>
        <v>4633.0809539232196</v>
      </c>
      <c r="D33" s="12">
        <v>4573.0767916859841</v>
      </c>
      <c r="E33" s="36"/>
      <c r="G33" s="36"/>
      <c r="H33" s="38"/>
      <c r="I33" s="38"/>
      <c r="J33" s="38"/>
      <c r="L33" s="38"/>
      <c r="M33" s="38"/>
      <c r="O33" s="38"/>
      <c r="P33" s="38"/>
      <c r="R33" s="38"/>
      <c r="S33" s="38"/>
      <c r="U33" s="38"/>
      <c r="V33" s="38"/>
    </row>
    <row r="34" spans="1:22">
      <c r="A34" s="2">
        <v>44469</v>
      </c>
      <c r="B34" s="12">
        <f t="shared" si="1"/>
        <v>9396.1813005731456</v>
      </c>
      <c r="C34" s="12">
        <v>4648.9238130324902</v>
      </c>
      <c r="D34" s="12">
        <v>4747.2574875406553</v>
      </c>
      <c r="E34" s="36"/>
      <c r="H34" s="38"/>
      <c r="I34" s="38"/>
      <c r="J34" s="38"/>
      <c r="L34" s="38"/>
      <c r="M34" s="38"/>
      <c r="O34" s="38"/>
      <c r="P34" s="38"/>
      <c r="R34" s="38"/>
      <c r="S34" s="38"/>
      <c r="U34" s="38"/>
      <c r="V34" s="38"/>
    </row>
    <row r="35" spans="1:22">
      <c r="A35" s="2">
        <v>44561</v>
      </c>
      <c r="B35" s="12">
        <f t="shared" si="1"/>
        <v>9125.1992140347502</v>
      </c>
      <c r="C35" s="12">
        <v>4427.5583913641603</v>
      </c>
      <c r="D35" s="12">
        <v>4697.6408226705898</v>
      </c>
      <c r="E35" s="36"/>
      <c r="F35" s="36"/>
      <c r="H35" s="38"/>
      <c r="I35" s="38"/>
      <c r="J35" s="38"/>
      <c r="L35" s="38"/>
      <c r="M35" s="38"/>
      <c r="O35" s="38"/>
      <c r="P35" s="38"/>
      <c r="R35" s="38"/>
      <c r="S35" s="38"/>
      <c r="U35" s="38"/>
      <c r="V35" s="3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2" sqref="B2"/>
    </sheetView>
  </sheetViews>
  <sheetFormatPr defaultRowHeight="15"/>
  <cols>
    <col min="1" max="1" width="13.28515625" customWidth="1"/>
    <col min="2" max="2" width="18" customWidth="1"/>
    <col min="3" max="3" width="22.42578125" customWidth="1"/>
    <col min="8" max="8" width="12.28515625" customWidth="1"/>
  </cols>
  <sheetData>
    <row r="1" spans="1:8">
      <c r="A1" s="1" t="s">
        <v>0</v>
      </c>
      <c r="B1" s="38" t="s">
        <v>101</v>
      </c>
    </row>
    <row r="2" spans="1:8">
      <c r="A2" s="1" t="s">
        <v>1</v>
      </c>
      <c r="B2" s="38" t="s">
        <v>4</v>
      </c>
    </row>
    <row r="3" spans="1:8">
      <c r="A3" s="1" t="s">
        <v>2</v>
      </c>
      <c r="B3" s="38" t="s">
        <v>9</v>
      </c>
    </row>
    <row r="4" spans="1:8">
      <c r="A4" s="1" t="s">
        <v>3</v>
      </c>
      <c r="B4" s="38"/>
    </row>
    <row r="6" spans="1:8">
      <c r="A6" s="17"/>
      <c r="B6" s="17" t="s">
        <v>8</v>
      </c>
      <c r="C6" s="17" t="s">
        <v>85</v>
      </c>
      <c r="D6" s="17" t="s">
        <v>11</v>
      </c>
      <c r="E6" s="17" t="s">
        <v>83</v>
      </c>
      <c r="F6" s="17" t="s">
        <v>84</v>
      </c>
      <c r="G6" s="17" t="s">
        <v>12</v>
      </c>
      <c r="H6" s="17" t="s">
        <v>90</v>
      </c>
    </row>
    <row r="7" spans="1:8">
      <c r="A7" s="17" t="s">
        <v>86</v>
      </c>
      <c r="B7" s="38">
        <v>0.53716070484462908</v>
      </c>
      <c r="C7" s="38">
        <v>0.8764676958539046</v>
      </c>
      <c r="D7" s="38">
        <v>0.31032270325057715</v>
      </c>
      <c r="E7" s="38">
        <v>1</v>
      </c>
      <c r="F7" s="38">
        <v>0.78688536758474126</v>
      </c>
      <c r="G7" s="38">
        <v>0.92495842671873052</v>
      </c>
      <c r="H7" s="38">
        <v>0.10250158731088486</v>
      </c>
    </row>
    <row r="8" spans="1:8">
      <c r="A8" s="17" t="s">
        <v>87</v>
      </c>
      <c r="B8" s="38">
        <v>0.46283929515537087</v>
      </c>
      <c r="C8" s="38">
        <v>0.12353230414609541</v>
      </c>
      <c r="D8" s="38">
        <v>0.6896772967494228</v>
      </c>
      <c r="E8" s="38">
        <v>0</v>
      </c>
      <c r="F8" s="38">
        <v>0.21311463241525874</v>
      </c>
      <c r="G8" s="38">
        <v>7.5041573281269508E-2</v>
      </c>
      <c r="H8" s="38">
        <v>0.89749841268911512</v>
      </c>
    </row>
    <row r="9" spans="1:8">
      <c r="A9" s="38"/>
      <c r="B9" s="38"/>
      <c r="C9" s="38"/>
    </row>
    <row r="10" spans="1:8">
      <c r="A10" s="38"/>
      <c r="B10" s="38"/>
      <c r="C10" s="38"/>
    </row>
    <row r="11" spans="1:8">
      <c r="A11" s="38"/>
      <c r="B11" s="38"/>
      <c r="C11" s="38"/>
    </row>
    <row r="12" spans="1:8">
      <c r="A12" s="38"/>
      <c r="B12" s="38"/>
      <c r="C12" s="38"/>
    </row>
    <row r="13" spans="1:8">
      <c r="A13" s="38"/>
      <c r="B13" s="38"/>
      <c r="C13" s="3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6"/>
  <sheetViews>
    <sheetView workbookViewId="0">
      <selection activeCell="B10" sqref="B10"/>
    </sheetView>
  </sheetViews>
  <sheetFormatPr defaultRowHeight="15"/>
  <cols>
    <col min="1" max="1" width="23.5703125" bestFit="1" customWidth="1"/>
  </cols>
  <sheetData>
    <row r="4" spans="1:8">
      <c r="C4" s="38"/>
      <c r="D4" s="38"/>
      <c r="E4" s="38"/>
      <c r="F4" s="38"/>
      <c r="G4" s="38"/>
      <c r="H4" s="38"/>
    </row>
    <row r="15" spans="1:8">
      <c r="A15" s="38"/>
      <c r="B15" s="38"/>
      <c r="C15" s="38"/>
      <c r="D15" s="38"/>
      <c r="E15" s="38"/>
      <c r="F15" s="38"/>
      <c r="G15" s="38"/>
    </row>
    <row r="16" spans="1:8">
      <c r="A16" s="38"/>
      <c r="B16" s="38"/>
      <c r="C16" s="38"/>
      <c r="D16" s="38"/>
      <c r="E16" s="38"/>
      <c r="F16" s="38"/>
      <c r="G16" s="38"/>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zoomScale="80" zoomScaleNormal="80" workbookViewId="0">
      <selection activeCell="E15" sqref="E15"/>
    </sheetView>
  </sheetViews>
  <sheetFormatPr defaultRowHeight="15"/>
  <cols>
    <col min="1" max="1" width="12.85546875" customWidth="1"/>
    <col min="2" max="4" width="20.5703125" customWidth="1"/>
  </cols>
  <sheetData>
    <row r="1" spans="1:8">
      <c r="A1" s="1" t="s">
        <v>0</v>
      </c>
      <c r="B1" t="s">
        <v>102</v>
      </c>
    </row>
    <row r="2" spans="1:8">
      <c r="A2" s="1" t="s">
        <v>1</v>
      </c>
      <c r="B2" t="s">
        <v>14</v>
      </c>
    </row>
    <row r="3" spans="1:8">
      <c r="A3" s="1" t="s">
        <v>2</v>
      </c>
      <c r="B3" t="s">
        <v>18</v>
      </c>
    </row>
    <row r="4" spans="1:8">
      <c r="A4" s="1" t="s">
        <v>3</v>
      </c>
      <c r="B4" t="s">
        <v>20</v>
      </c>
    </row>
    <row r="7" spans="1:8" ht="13.5" customHeight="1">
      <c r="A7" s="3"/>
      <c r="B7" s="5" t="s">
        <v>39</v>
      </c>
      <c r="C7" s="5" t="s">
        <v>38</v>
      </c>
      <c r="D7" s="21"/>
      <c r="E7" s="21"/>
    </row>
    <row r="8" spans="1:8">
      <c r="A8" s="2">
        <v>42094</v>
      </c>
      <c r="B8" s="12">
        <v>2523.0704852653439</v>
      </c>
      <c r="C8" s="12">
        <v>1564.175</v>
      </c>
      <c r="D8" s="22"/>
      <c r="E8" s="22"/>
    </row>
    <row r="9" spans="1:8">
      <c r="A9" s="2">
        <v>42185</v>
      </c>
      <c r="B9" s="12">
        <v>2581.0884259246709</v>
      </c>
      <c r="C9" s="12">
        <v>1546.886</v>
      </c>
      <c r="D9" s="23"/>
      <c r="E9" s="23"/>
      <c r="H9" s="32"/>
    </row>
    <row r="10" spans="1:8">
      <c r="A10" s="2">
        <v>42277</v>
      </c>
      <c r="B10" s="12">
        <v>2639.091653914852</v>
      </c>
      <c r="C10" s="12">
        <v>1579.9469999999999</v>
      </c>
      <c r="D10" s="23"/>
      <c r="E10" s="23"/>
      <c r="H10" s="32"/>
    </row>
    <row r="11" spans="1:8">
      <c r="A11" s="2">
        <v>42369</v>
      </c>
      <c r="B11" s="12">
        <v>2700.7494975167433</v>
      </c>
      <c r="C11" s="12">
        <v>1593.1110000000001</v>
      </c>
      <c r="D11" s="22"/>
      <c r="E11" s="22"/>
      <c r="H11" s="32"/>
    </row>
    <row r="12" spans="1:8">
      <c r="A12" s="2">
        <v>42460</v>
      </c>
      <c r="B12" s="12">
        <v>2743.1588905836607</v>
      </c>
      <c r="C12" s="12">
        <v>1689.5050000000001</v>
      </c>
      <c r="D12" s="22"/>
      <c r="E12" s="22"/>
      <c r="H12" s="32"/>
    </row>
    <row r="13" spans="1:8">
      <c r="A13" s="2">
        <v>42551</v>
      </c>
      <c r="B13" s="12">
        <v>2810.7616210333035</v>
      </c>
      <c r="C13" s="12">
        <v>1642.337</v>
      </c>
      <c r="D13" s="22"/>
      <c r="E13" s="22"/>
      <c r="H13" s="32"/>
    </row>
    <row r="14" spans="1:8">
      <c r="A14" s="2">
        <v>42643</v>
      </c>
      <c r="B14" s="12">
        <v>2856.313348844903</v>
      </c>
      <c r="C14" s="12">
        <v>1644.2750000000001</v>
      </c>
      <c r="D14" s="22"/>
      <c r="E14" s="22"/>
      <c r="H14" s="32"/>
    </row>
    <row r="15" spans="1:8">
      <c r="A15" s="2">
        <v>42735</v>
      </c>
      <c r="B15" s="12">
        <v>2906.8442626565538</v>
      </c>
      <c r="C15" s="12">
        <v>1665.2860000000001</v>
      </c>
      <c r="D15" s="22"/>
      <c r="E15" s="22"/>
      <c r="H15" s="32"/>
    </row>
    <row r="16" spans="1:8">
      <c r="A16" s="2">
        <v>42825</v>
      </c>
      <c r="B16" s="12">
        <v>2951.843788380862</v>
      </c>
      <c r="C16" s="12">
        <v>1703.72</v>
      </c>
      <c r="D16" s="22"/>
      <c r="E16" s="22"/>
      <c r="H16" s="32"/>
    </row>
    <row r="17" spans="1:8">
      <c r="A17" s="2">
        <v>42916</v>
      </c>
      <c r="B17" s="12">
        <v>3012.2433361072581</v>
      </c>
      <c r="C17" s="12">
        <v>1639.5909999999999</v>
      </c>
      <c r="D17" s="22"/>
      <c r="E17" s="22"/>
      <c r="H17" s="32"/>
    </row>
    <row r="18" spans="1:8">
      <c r="A18" s="2">
        <v>43008</v>
      </c>
      <c r="B18" s="12">
        <v>3062.6032464484992</v>
      </c>
      <c r="C18" s="12">
        <v>1704.98</v>
      </c>
      <c r="D18" s="22"/>
      <c r="E18" s="22"/>
      <c r="H18" s="32"/>
    </row>
    <row r="19" spans="1:8">
      <c r="A19" s="2">
        <v>43100</v>
      </c>
      <c r="B19" s="12">
        <v>3112.0210575182987</v>
      </c>
      <c r="C19" s="12">
        <v>1706.8219999999999</v>
      </c>
      <c r="D19" s="22"/>
      <c r="E19" s="22"/>
      <c r="H19" s="32"/>
    </row>
    <row r="20" spans="1:8">
      <c r="A20" s="2">
        <v>43190</v>
      </c>
      <c r="B20" s="12">
        <v>3155.5141017155911</v>
      </c>
      <c r="C20" s="12">
        <v>1741.5730000000001</v>
      </c>
      <c r="D20" s="22"/>
      <c r="E20" s="22"/>
      <c r="H20" s="32"/>
    </row>
    <row r="21" spans="1:8">
      <c r="A21" s="2">
        <v>43281</v>
      </c>
      <c r="B21" s="12">
        <v>3200.4558868594577</v>
      </c>
      <c r="C21" s="12">
        <v>1769.778</v>
      </c>
      <c r="D21" s="22"/>
      <c r="E21" s="22"/>
      <c r="H21" s="32"/>
    </row>
    <row r="22" spans="1:8">
      <c r="A22" s="2">
        <v>43373</v>
      </c>
      <c r="B22" s="12">
        <v>3238.1026030509042</v>
      </c>
      <c r="C22" s="12">
        <v>1755.4010000000001</v>
      </c>
      <c r="D22" s="22"/>
      <c r="E22" s="22"/>
      <c r="H22" s="32"/>
    </row>
    <row r="23" spans="1:8">
      <c r="A23" s="2">
        <v>43465</v>
      </c>
      <c r="B23" s="12">
        <v>3283.8607911162271</v>
      </c>
      <c r="C23" s="12">
        <v>1734.3140000000001</v>
      </c>
      <c r="D23" s="22"/>
      <c r="E23" s="22"/>
      <c r="H23" s="32"/>
    </row>
    <row r="24" spans="1:8">
      <c r="A24" s="2">
        <v>43555</v>
      </c>
      <c r="B24" s="12">
        <v>3313.3978068779056</v>
      </c>
      <c r="C24" s="12">
        <v>1833.0060000000001</v>
      </c>
      <c r="D24" s="22"/>
      <c r="E24" s="22"/>
      <c r="H24" s="32"/>
    </row>
    <row r="25" spans="1:8">
      <c r="A25" s="2">
        <v>43646</v>
      </c>
      <c r="B25" s="12">
        <v>3357.1492256364268</v>
      </c>
      <c r="C25" s="12">
        <v>1865.229</v>
      </c>
      <c r="D25" s="22"/>
      <c r="E25" s="22"/>
      <c r="H25" s="32"/>
    </row>
    <row r="26" spans="1:8">
      <c r="A26" s="2">
        <v>43738</v>
      </c>
      <c r="B26" s="12">
        <v>3396.4026058334048</v>
      </c>
      <c r="C26" s="12">
        <v>1876.2190000000001</v>
      </c>
      <c r="D26" s="22"/>
      <c r="E26" s="22"/>
      <c r="H26" s="32"/>
    </row>
    <row r="27" spans="1:8">
      <c r="A27" s="2">
        <v>43830</v>
      </c>
      <c r="B27" s="12">
        <v>3444.652189942005</v>
      </c>
      <c r="C27" s="12">
        <v>1912.7539999999999</v>
      </c>
      <c r="D27" s="22"/>
      <c r="E27" s="22"/>
      <c r="H27" s="32"/>
    </row>
    <row r="28" spans="1:8">
      <c r="A28" s="2">
        <v>43921</v>
      </c>
      <c r="B28" s="12">
        <v>3486.9551003781035</v>
      </c>
      <c r="C28" s="12">
        <v>2009.5</v>
      </c>
      <c r="D28" s="24"/>
      <c r="E28" s="24"/>
      <c r="H28" s="32"/>
    </row>
    <row r="29" spans="1:8">
      <c r="A29" s="2">
        <v>44012</v>
      </c>
      <c r="B29" s="12">
        <v>3539.5030824219225</v>
      </c>
      <c r="C29" s="12">
        <v>1961</v>
      </c>
      <c r="H29" s="32"/>
    </row>
    <row r="30" spans="1:8">
      <c r="A30" s="2">
        <v>44104</v>
      </c>
      <c r="B30" s="12">
        <v>3584.4181552228379</v>
      </c>
      <c r="C30" s="12">
        <v>1954.183</v>
      </c>
      <c r="H30" s="32"/>
    </row>
    <row r="31" spans="1:8">
      <c r="A31" s="2">
        <v>44196</v>
      </c>
      <c r="B31" s="12">
        <v>3644.1979728777883</v>
      </c>
      <c r="C31" s="12">
        <v>1958.3219999999999</v>
      </c>
      <c r="H31" s="32"/>
    </row>
    <row r="32" spans="1:8">
      <c r="A32" s="2">
        <v>44286</v>
      </c>
      <c r="B32" s="12">
        <v>3691.6090878447394</v>
      </c>
      <c r="C32" s="12">
        <v>1993.604</v>
      </c>
      <c r="D32" s="12"/>
      <c r="H32" s="32"/>
    </row>
    <row r="33" spans="1:21">
      <c r="A33" s="2">
        <v>44377</v>
      </c>
      <c r="B33" s="12">
        <v>3759.2359740392985</v>
      </c>
      <c r="C33" s="12">
        <v>1995.01</v>
      </c>
      <c r="D33" s="12"/>
      <c r="H33" s="32"/>
    </row>
    <row r="34" spans="1:21">
      <c r="A34" s="2">
        <v>44469</v>
      </c>
      <c r="B34" s="12">
        <v>3861.8143543164406</v>
      </c>
      <c r="C34" s="12">
        <v>2021</v>
      </c>
      <c r="D34" s="12"/>
    </row>
    <row r="35" spans="1:21">
      <c r="A35" s="2">
        <v>44561</v>
      </c>
      <c r="B35" s="12">
        <v>3929.8830429953478</v>
      </c>
      <c r="C35" s="12">
        <v>2033</v>
      </c>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workbookViewId="0">
      <selection activeCell="B1" sqref="B1"/>
    </sheetView>
  </sheetViews>
  <sheetFormatPr defaultRowHeight="15"/>
  <cols>
    <col min="1" max="1" width="10" customWidth="1"/>
    <col min="2" max="2" width="20.5703125" customWidth="1"/>
    <col min="3" max="3" width="10.5703125" bestFit="1" customWidth="1"/>
  </cols>
  <sheetData>
    <row r="1" spans="1:29">
      <c r="A1" s="1" t="s">
        <v>0</v>
      </c>
      <c r="B1" t="s">
        <v>103</v>
      </c>
    </row>
    <row r="2" spans="1:29">
      <c r="A2" s="1" t="s">
        <v>1</v>
      </c>
      <c r="B2" t="s">
        <v>4</v>
      </c>
    </row>
    <row r="3" spans="1:29">
      <c r="A3" s="1" t="s">
        <v>2</v>
      </c>
      <c r="B3" t="s">
        <v>9</v>
      </c>
    </row>
    <row r="4" spans="1:29">
      <c r="A4" s="1" t="s">
        <v>3</v>
      </c>
      <c r="B4" t="s">
        <v>52</v>
      </c>
    </row>
    <row r="7" spans="1:29">
      <c r="A7" s="3"/>
      <c r="B7" s="5" t="s">
        <v>28</v>
      </c>
      <c r="C7" s="5" t="s">
        <v>30</v>
      </c>
    </row>
    <row r="8" spans="1:29">
      <c r="A8" s="2">
        <v>42094</v>
      </c>
      <c r="B8" s="9">
        <v>13.489713278420618</v>
      </c>
      <c r="C8" s="9">
        <v>12.894142786082451</v>
      </c>
      <c r="E8" s="33"/>
    </row>
    <row r="9" spans="1:29">
      <c r="A9" s="2">
        <v>42185</v>
      </c>
      <c r="B9" s="35">
        <v>12.078369639932733</v>
      </c>
      <c r="C9" s="33">
        <v>12.861181957758339</v>
      </c>
      <c r="E9" s="33"/>
      <c r="G9" s="32"/>
      <c r="H9" s="32"/>
      <c r="I9" s="32"/>
      <c r="J9" s="32"/>
      <c r="K9" s="32"/>
      <c r="L9" s="32"/>
      <c r="M9" s="32"/>
      <c r="N9" s="32"/>
      <c r="O9" s="32"/>
      <c r="P9" s="32"/>
      <c r="Q9" s="32"/>
      <c r="R9" s="32"/>
      <c r="S9" s="32"/>
      <c r="T9" s="32"/>
      <c r="U9" s="32"/>
      <c r="V9" s="32"/>
      <c r="W9" s="32"/>
      <c r="X9" s="32"/>
      <c r="Y9" s="32"/>
      <c r="Z9" s="32"/>
      <c r="AA9" s="32"/>
    </row>
    <row r="10" spans="1:29">
      <c r="A10" s="2">
        <v>42277</v>
      </c>
      <c r="B10" s="35">
        <v>11.543700263786731</v>
      </c>
      <c r="C10" s="33">
        <v>12.464323056350256</v>
      </c>
      <c r="E10" s="33"/>
    </row>
    <row r="11" spans="1:29">
      <c r="A11" s="2">
        <v>42369</v>
      </c>
      <c r="B11" s="35">
        <v>11.467085641717215</v>
      </c>
      <c r="C11" s="33">
        <v>12.114821215852862</v>
      </c>
      <c r="E11" s="33"/>
      <c r="G11" s="32"/>
      <c r="H11" s="32"/>
      <c r="I11" s="32"/>
      <c r="J11" s="32"/>
      <c r="K11" s="32"/>
      <c r="L11" s="32"/>
      <c r="M11" s="32"/>
      <c r="N11" s="32"/>
      <c r="O11" s="32"/>
      <c r="P11" s="32"/>
      <c r="Q11" s="32"/>
      <c r="R11" s="32"/>
      <c r="S11" s="32"/>
      <c r="T11" s="32"/>
      <c r="U11" s="32"/>
      <c r="V11" s="32"/>
      <c r="W11" s="32"/>
      <c r="X11" s="32"/>
      <c r="Y11" s="32"/>
      <c r="Z11" s="32"/>
      <c r="AA11" s="32"/>
      <c r="AB11" s="32"/>
    </row>
    <row r="12" spans="1:29">
      <c r="A12" s="2">
        <v>42460</v>
      </c>
      <c r="B12" s="35">
        <v>9.2227122670328825</v>
      </c>
      <c r="C12" s="33">
        <v>11.077966953117391</v>
      </c>
      <c r="E12" s="33"/>
    </row>
    <row r="13" spans="1:29">
      <c r="A13" s="2">
        <v>42551</v>
      </c>
      <c r="B13" s="35">
        <v>12.833676672376503</v>
      </c>
      <c r="C13" s="33">
        <v>11.266793711228333</v>
      </c>
      <c r="E13" s="33"/>
      <c r="H13" s="32"/>
      <c r="I13" s="32"/>
      <c r="J13" s="32"/>
      <c r="K13" s="32"/>
      <c r="L13" s="32"/>
      <c r="M13" s="32"/>
      <c r="N13" s="32"/>
      <c r="O13" s="32"/>
      <c r="P13" s="32"/>
      <c r="Q13" s="32"/>
      <c r="R13" s="32"/>
      <c r="S13" s="32"/>
      <c r="T13" s="32"/>
      <c r="U13" s="32"/>
      <c r="V13" s="32"/>
      <c r="W13" s="32"/>
      <c r="X13" s="32"/>
      <c r="Y13" s="32"/>
      <c r="Z13" s="32"/>
      <c r="AA13" s="32"/>
      <c r="AB13" s="32"/>
      <c r="AC13" s="32"/>
    </row>
    <row r="14" spans="1:29">
      <c r="A14" s="2">
        <v>42643</v>
      </c>
      <c r="B14" s="35">
        <v>12.604436172158827</v>
      </c>
      <c r="C14" s="33">
        <v>11.531977688321357</v>
      </c>
      <c r="E14" s="33"/>
    </row>
    <row r="15" spans="1:29">
      <c r="A15" s="2">
        <v>42735</v>
      </c>
      <c r="B15" s="35">
        <v>12.050846651751003</v>
      </c>
      <c r="C15" s="33">
        <v>11.677917940829804</v>
      </c>
      <c r="E15" s="33"/>
    </row>
    <row r="16" spans="1:29">
      <c r="A16" s="2">
        <v>42825</v>
      </c>
      <c r="B16" s="35">
        <v>13.504413314583715</v>
      </c>
      <c r="C16" s="33">
        <v>12.748343202717512</v>
      </c>
      <c r="E16" s="33"/>
    </row>
    <row r="17" spans="1:9">
      <c r="A17" s="2">
        <v>42916</v>
      </c>
      <c r="B17" s="35">
        <v>12.530220614720461</v>
      </c>
      <c r="C17" s="33">
        <v>12.672479188303504</v>
      </c>
      <c r="E17" s="33"/>
    </row>
    <row r="18" spans="1:9">
      <c r="A18" s="2">
        <v>43008</v>
      </c>
      <c r="B18" s="35">
        <v>12.058759762785067</v>
      </c>
      <c r="C18" s="33">
        <v>12.536060085960063</v>
      </c>
      <c r="E18" s="33"/>
    </row>
    <row r="19" spans="1:9">
      <c r="A19" s="2">
        <v>43100</v>
      </c>
      <c r="B19" s="35">
        <v>11.450859811737372</v>
      </c>
      <c r="C19" s="33">
        <v>12.386063375956653</v>
      </c>
      <c r="E19" s="33"/>
    </row>
    <row r="20" spans="1:9">
      <c r="A20" s="2">
        <v>43190</v>
      </c>
      <c r="B20" s="35">
        <v>12.410930110084889</v>
      </c>
      <c r="C20" s="33">
        <v>12.112692574831947</v>
      </c>
      <c r="E20" s="33"/>
    </row>
    <row r="21" spans="1:9">
      <c r="A21" s="2">
        <v>43281</v>
      </c>
      <c r="B21" s="35">
        <v>14.095137490299065</v>
      </c>
      <c r="C21" s="33">
        <v>12.503921793726597</v>
      </c>
      <c r="E21" s="33"/>
    </row>
    <row r="22" spans="1:9">
      <c r="A22" s="2">
        <v>43373</v>
      </c>
      <c r="B22" s="35">
        <v>13.156754218085212</v>
      </c>
      <c r="C22" s="33">
        <v>12.778420407551632</v>
      </c>
      <c r="E22" s="33"/>
      <c r="G22" s="32"/>
    </row>
    <row r="23" spans="1:9">
      <c r="A23" s="2">
        <v>43465</v>
      </c>
      <c r="B23" s="35">
        <v>12.307130659863409</v>
      </c>
      <c r="C23" s="33">
        <v>12.992488119583143</v>
      </c>
      <c r="E23" s="33"/>
      <c r="F23" s="33"/>
      <c r="G23" s="33"/>
    </row>
    <row r="24" spans="1:9">
      <c r="A24" s="2">
        <v>43555</v>
      </c>
      <c r="B24" s="35">
        <v>13.060319016334789</v>
      </c>
      <c r="C24" s="33">
        <v>13.154835346145619</v>
      </c>
      <c r="E24" s="33"/>
    </row>
    <row r="25" spans="1:9">
      <c r="A25" s="2">
        <v>43646</v>
      </c>
      <c r="B25" s="35">
        <v>12.368251115342787</v>
      </c>
      <c r="C25" s="33">
        <v>12.723113752406551</v>
      </c>
      <c r="E25" s="33"/>
    </row>
    <row r="26" spans="1:9">
      <c r="A26" s="2">
        <v>43738</v>
      </c>
      <c r="B26" s="35">
        <v>11.658463599045163</v>
      </c>
      <c r="C26" s="33">
        <v>12.348541097646537</v>
      </c>
      <c r="E26" s="33"/>
    </row>
    <row r="27" spans="1:9">
      <c r="A27" s="2">
        <v>43830</v>
      </c>
      <c r="B27" s="35">
        <v>11.293180711408581</v>
      </c>
      <c r="C27" s="33">
        <v>12.09505361053283</v>
      </c>
      <c r="E27" s="33"/>
    </row>
    <row r="28" spans="1:9">
      <c r="A28" s="2">
        <v>43921</v>
      </c>
      <c r="B28" s="35">
        <v>6.5107585610370204</v>
      </c>
      <c r="C28" s="33">
        <v>10.457663496708388</v>
      </c>
      <c r="E28" s="33"/>
    </row>
    <row r="29" spans="1:9">
      <c r="A29" s="2">
        <v>44012</v>
      </c>
      <c r="B29" s="35">
        <v>6.4537961196019999</v>
      </c>
      <c r="C29" s="35">
        <v>8.9790497477731925</v>
      </c>
      <c r="E29" s="33"/>
    </row>
    <row r="30" spans="1:9">
      <c r="A30" s="2">
        <v>44104</v>
      </c>
      <c r="B30" s="35">
        <v>7.4362252489155694</v>
      </c>
      <c r="C30" s="35">
        <v>7.9234901602407923</v>
      </c>
    </row>
    <row r="31" spans="1:9">
      <c r="A31" s="2">
        <v>44196</v>
      </c>
      <c r="B31" s="35">
        <v>7.9783564620347249</v>
      </c>
      <c r="C31" s="35">
        <v>7.0947840978973291</v>
      </c>
      <c r="I31" s="38"/>
    </row>
    <row r="32" spans="1:9">
      <c r="A32" s="2">
        <v>44286</v>
      </c>
      <c r="B32" s="35">
        <v>11.0478350052612</v>
      </c>
      <c r="C32" s="35">
        <v>8.2188998375044608</v>
      </c>
      <c r="I32" s="38"/>
    </row>
    <row r="33" spans="1:7">
      <c r="A33" s="2">
        <v>44377</v>
      </c>
      <c r="B33" s="35">
        <v>10.9654444177805</v>
      </c>
      <c r="C33" s="35">
        <v>9.3468119120490893</v>
      </c>
    </row>
    <row r="34" spans="1:7">
      <c r="A34" s="2">
        <v>44469</v>
      </c>
      <c r="B34" s="35">
        <v>10.787371440938999</v>
      </c>
      <c r="C34" s="35">
        <v>10.182840838078281</v>
      </c>
    </row>
    <row r="35" spans="1:7">
      <c r="A35" s="2">
        <v>44561</v>
      </c>
      <c r="B35" s="35">
        <v>9.99</v>
      </c>
      <c r="C35" s="35">
        <v>10.69</v>
      </c>
    </row>
    <row r="36" spans="1:7">
      <c r="B36" s="26"/>
      <c r="G36" s="38"/>
    </row>
    <row r="38" spans="1:7">
      <c r="F38" s="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33</vt:i4>
      </vt:variant>
      <vt:variant>
        <vt:lpstr>Diagram</vt:lpstr>
      </vt:variant>
      <vt:variant>
        <vt:i4>31</vt:i4>
      </vt:variant>
    </vt:vector>
  </HeadingPairs>
  <TitlesOfParts>
    <vt:vector size="64" baseType="lpstr">
      <vt:lpstr>1.</vt:lpstr>
      <vt:lpstr>2.</vt:lpstr>
      <vt:lpstr>3.</vt:lpstr>
      <vt:lpstr>4.</vt:lpstr>
      <vt:lpstr>5.</vt:lpstr>
      <vt:lpstr>6.</vt:lpstr>
      <vt:lpstr>D6.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D1.</vt:lpstr>
      <vt:lpstr>D2.</vt:lpstr>
      <vt:lpstr>D3.</vt:lpstr>
      <vt:lpstr>D4.</vt:lpstr>
      <vt:lpstr>D5.</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2022-04-05T09:30:17Z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ies>
</file>